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7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'Sheet1'!$A$1:$G$176</definedName>
  </definedNames>
  <calcPr fullCalcOnLoad="1"/>
</workbook>
</file>

<file path=xl/sharedStrings.xml><?xml version="1.0" encoding="utf-8"?>
<sst xmlns="http://schemas.openxmlformats.org/spreadsheetml/2006/main" count="214" uniqueCount="69">
  <si>
    <t>Expected temperature rise:</t>
  </si>
  <si>
    <t>Referenced from:</t>
  </si>
  <si>
    <t>BTUs required:</t>
  </si>
  <si>
    <t>BTU</t>
  </si>
  <si>
    <t>Theoretical temperature rise (100% efficiency):</t>
  </si>
  <si>
    <t>Quantity of alcohol fuel needed for test burn:</t>
  </si>
  <si>
    <t>http://zenstoves.net/</t>
  </si>
  <si>
    <t>Enter actual final water temperature:&gt;&gt;&gt;&gt;&gt;</t>
  </si>
  <si>
    <t>Actual % efficiency of the stove system:</t>
  </si>
  <si>
    <t>Assuming 100% efficiency:</t>
  </si>
  <si>
    <r>
      <t>Iso-propanol</t>
    </r>
    <r>
      <rPr>
        <sz val="10"/>
        <rFont val="Arial"/>
        <family val="0"/>
      </rPr>
      <t xml:space="preserve"> (Heet Red), (12,960 BTU/LB) :</t>
    </r>
  </si>
  <si>
    <r>
      <t>Methanol</t>
    </r>
    <r>
      <rPr>
        <sz val="10"/>
        <rFont val="Arial"/>
        <family val="0"/>
      </rPr>
      <t xml:space="preserve"> (Heet Yellow), (10,200 BTU/LB):</t>
    </r>
  </si>
  <si>
    <r>
      <t>Denatured alcohol,</t>
    </r>
    <r>
      <rPr>
        <sz val="10"/>
        <rFont val="Arial"/>
        <family val="0"/>
      </rPr>
      <t xml:space="preserve"> (12,500 BTU/LB):</t>
    </r>
  </si>
  <si>
    <r>
      <t>Ethanol,</t>
    </r>
    <r>
      <rPr>
        <sz val="10"/>
        <rFont val="Arial"/>
        <family val="0"/>
      </rPr>
      <t xml:space="preserve"> (11,570 BTU/LB):</t>
    </r>
  </si>
  <si>
    <t xml:space="preserve">Adjusted Quantity of alcohol fuel </t>
  </si>
  <si>
    <t>needed for change of state to</t>
  </si>
  <si>
    <t>Adapted from:</t>
  </si>
  <si>
    <t>Dead Sea&gt;&gt;&gt;</t>
  </si>
  <si>
    <t>Sea Level&gt;&gt;&gt;</t>
  </si>
  <si>
    <t>Springer Mountain&gt;&gt;&gt;</t>
  </si>
  <si>
    <t>Mt. Katahdin&gt;&gt;&gt;</t>
  </si>
  <si>
    <t>Mount Everest&gt;&gt;&gt;</t>
  </si>
  <si>
    <t>Clingman's Dome&gt;&gt;&gt;</t>
  </si>
  <si>
    <t>Altitude and Boiling Point Chart:</t>
  </si>
  <si>
    <t>Jason's home in Denver, CO&gt;&gt;&gt;</t>
  </si>
  <si>
    <t>http://www.freewebs.com/jasonklass/altitudeandboiltimes.htm</t>
  </si>
  <si>
    <t>K2&gt;&gt;&gt;</t>
  </si>
  <si>
    <t>Annapura&gt;&gt;&gt;</t>
  </si>
  <si>
    <t>Chimborazo&gt;&gt;&gt;</t>
  </si>
  <si>
    <t>McKinley(Denali)&gt;&gt;&gt;</t>
  </si>
  <si>
    <t>Mt. Kilimanjaro&gt;&gt;&gt;</t>
  </si>
  <si>
    <t>Vinson Massiff(Antartica)&gt;&gt;&gt;</t>
  </si>
  <si>
    <t>Kosciusko(Austrailia)&gt;&gt;&gt;</t>
  </si>
  <si>
    <t>Fluid ounces</t>
  </si>
  <si>
    <t>Milliliters/CC</t>
  </si>
  <si>
    <t>ML/CC</t>
  </si>
  <si>
    <t>Stove System Efficiency &amp; Fuel Consumption</t>
  </si>
  <si>
    <t>Calculation Spreadsheet</t>
  </si>
  <si>
    <t>by:  atraildreamer</t>
  </si>
  <si>
    <r>
      <t>Wikipedia</t>
    </r>
    <r>
      <rPr>
        <b/>
        <sz val="10"/>
        <rFont val="Times New Roman"/>
        <family val="1"/>
      </rPr>
      <t>, the free encyclopedia</t>
    </r>
  </si>
  <si>
    <t>Altitude</t>
  </si>
  <si>
    <t>( Celsius)</t>
  </si>
  <si>
    <t>Fahrenheit</t>
  </si>
  <si>
    <t>(Fahrenheit)</t>
  </si>
  <si>
    <t>Centigrade</t>
  </si>
  <si>
    <t>Fluid Ounces</t>
  </si>
  <si>
    <t>Degrees:</t>
  </si>
  <si>
    <t xml:space="preserve">(Jason's homemade stove collection) -----------&gt; </t>
  </si>
  <si>
    <t>in  Feet :</t>
  </si>
  <si>
    <t>in  Meters:</t>
  </si>
  <si>
    <t xml:space="preserve"> Degrees: </t>
  </si>
  <si>
    <t> Degrees:</t>
  </si>
  <si>
    <t>Enter starting Temperature of water:&gt;&gt;&gt;&gt;&gt;</t>
  </si>
  <si>
    <t>Enter expected final temperature of water:</t>
  </si>
  <si>
    <t>Enter amount of water to heat:&gt;&gt;&gt;&gt;&gt;</t>
  </si>
  <si>
    <t>Second test burn:</t>
  </si>
  <si>
    <t>Initial test burn:</t>
  </si>
  <si>
    <t>Recalculated efficiency of stove system:</t>
  </si>
  <si>
    <t>Actual final temperature of water:</t>
  </si>
  <si>
    <t>Using recalculated stove system efficiency:</t>
  </si>
  <si>
    <t>Using initial calculated stove system efficiency:</t>
  </si>
  <si>
    <t xml:space="preserve"> </t>
  </si>
  <si>
    <t>to altitude-adjusted boiling point:</t>
  </si>
  <si>
    <t>Theoretical  adjusted quantity of</t>
  </si>
  <si>
    <t xml:space="preserve">alcohol fuel needed to heat water </t>
  </si>
  <si>
    <t xml:space="preserve">Theoretical recalculated quantity  </t>
  </si>
  <si>
    <t xml:space="preserve">of alcohol fuel needed to heat water </t>
  </si>
  <si>
    <t>Third test burn:</t>
  </si>
  <si>
    <t>boiling water (steam):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</si>
</sst>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3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6"/>
      <name val="Arial"/>
      <family val="2"/>
    </font>
    <font>
      <sz val="14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53"/>
      <name val="Arial"/>
      <family val="2"/>
    </font>
    <font>
      <sz val="14"/>
      <color indexed="11"/>
      <name val="Arial"/>
      <family val="2"/>
    </font>
    <font>
      <sz val="10"/>
      <color indexed="52"/>
      <name val="Arial"/>
      <family val="0"/>
    </font>
    <font>
      <u val="single"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3"/>
      <name val="Arial"/>
      <family val="2"/>
    </font>
    <font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name val="Arial"/>
      <family val="0"/>
    </font>
    <font>
      <b/>
      <u val="single"/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 horizontal="right"/>
      <protection/>
    </xf>
    <xf numFmtId="0" fontId="0" fillId="3" borderId="2" xfId="0" applyFill="1" applyBorder="1" applyAlignment="1" applyProtection="1">
      <alignment horizontal="right"/>
      <protection/>
    </xf>
    <xf numFmtId="0" fontId="4" fillId="3" borderId="3" xfId="0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 horizontal="right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16" fillId="2" borderId="4" xfId="0" applyFont="1" applyFill="1" applyBorder="1" applyAlignment="1" applyProtection="1">
      <alignment horizontal="center"/>
      <protection/>
    </xf>
    <xf numFmtId="0" fontId="16" fillId="2" borderId="6" xfId="0" applyFont="1" applyFill="1" applyBorder="1" applyAlignment="1" applyProtection="1">
      <alignment/>
      <protection/>
    </xf>
    <xf numFmtId="0" fontId="16" fillId="2" borderId="7" xfId="0" applyFont="1" applyFill="1" applyBorder="1" applyAlignment="1" applyProtection="1">
      <alignment/>
      <protection/>
    </xf>
    <xf numFmtId="0" fontId="16" fillId="3" borderId="3" xfId="0" applyFont="1" applyFill="1" applyBorder="1" applyAlignment="1" applyProtection="1">
      <alignment horizontal="center"/>
      <protection/>
    </xf>
    <xf numFmtId="0" fontId="16" fillId="2" borderId="5" xfId="0" applyFont="1" applyFill="1" applyBorder="1" applyAlignment="1" applyProtection="1">
      <alignment/>
      <protection/>
    </xf>
    <xf numFmtId="0" fontId="4" fillId="4" borderId="2" xfId="0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right"/>
      <protection/>
    </xf>
    <xf numFmtId="0" fontId="16" fillId="4" borderId="8" xfId="0" applyFont="1" applyFill="1" applyBorder="1" applyAlignment="1" applyProtection="1">
      <alignment horizontal="right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164" fontId="11" fillId="4" borderId="3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16" fillId="4" borderId="4" xfId="0" applyFont="1" applyFill="1" applyBorder="1" applyAlignment="1" applyProtection="1">
      <alignment horizontal="center"/>
      <protection/>
    </xf>
    <xf numFmtId="0" fontId="16" fillId="4" borderId="6" xfId="0" applyFont="1" applyFill="1" applyBorder="1" applyAlignment="1" applyProtection="1">
      <alignment/>
      <protection/>
    </xf>
    <xf numFmtId="0" fontId="16" fillId="4" borderId="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4" borderId="3" xfId="0" applyFont="1" applyFill="1" applyBorder="1" applyAlignment="1" applyProtection="1">
      <alignment horizontal="right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right"/>
      <protection/>
    </xf>
    <xf numFmtId="2" fontId="10" fillId="4" borderId="3" xfId="0" applyNumberFormat="1" applyFont="1" applyFill="1" applyBorder="1" applyAlignment="1" applyProtection="1">
      <alignment horizontal="center"/>
      <protection/>
    </xf>
    <xf numFmtId="164" fontId="22" fillId="4" borderId="3" xfId="0" applyNumberFormat="1" applyFont="1" applyFill="1" applyBorder="1" applyAlignment="1" applyProtection="1">
      <alignment horizontal="center"/>
      <protection/>
    </xf>
    <xf numFmtId="164" fontId="10" fillId="4" borderId="3" xfId="0" applyNumberFormat="1" applyFont="1" applyFill="1" applyBorder="1" applyAlignment="1" applyProtection="1">
      <alignment horizontal="center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 locked="0"/>
    </xf>
    <xf numFmtId="164" fontId="21" fillId="4" borderId="3" xfId="0" applyNumberFormat="1" applyFont="1" applyFill="1" applyBorder="1" applyAlignment="1" applyProtection="1">
      <alignment horizontal="center"/>
      <protection/>
    </xf>
    <xf numFmtId="0" fontId="16" fillId="4" borderId="3" xfId="0" applyFont="1" applyFill="1" applyBorder="1" applyAlignment="1" applyProtection="1">
      <alignment horizontal="right"/>
      <protection/>
    </xf>
    <xf numFmtId="0" fontId="16" fillId="3" borderId="8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6" fillId="2" borderId="12" xfId="0" applyFont="1" applyFill="1" applyBorder="1" applyAlignment="1" applyProtection="1">
      <alignment horizontal="right"/>
      <protection/>
    </xf>
    <xf numFmtId="0" fontId="16" fillId="2" borderId="2" xfId="0" applyFont="1" applyFill="1" applyBorder="1" applyAlignment="1" applyProtection="1">
      <alignment horizontal="right"/>
      <protection/>
    </xf>
    <xf numFmtId="0" fontId="3" fillId="2" borderId="2" xfId="0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4" fillId="3" borderId="3" xfId="0" applyFont="1" applyFill="1" applyBorder="1" applyAlignment="1" applyProtection="1">
      <alignment horizontal="center"/>
      <protection/>
    </xf>
    <xf numFmtId="0" fontId="24" fillId="4" borderId="9" xfId="0" applyFont="1" applyFill="1" applyBorder="1" applyAlignment="1" applyProtection="1">
      <alignment horizontal="center"/>
      <protection/>
    </xf>
    <xf numFmtId="0" fontId="24" fillId="2" borderId="2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164" fontId="10" fillId="0" borderId="1" xfId="0" applyNumberFormat="1" applyFont="1" applyFill="1" applyBorder="1" applyAlignment="1" applyProtection="1">
      <alignment horizontal="center"/>
      <protection locked="0"/>
    </xf>
    <xf numFmtId="0" fontId="24" fillId="4" borderId="2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right"/>
      <protection/>
    </xf>
    <xf numFmtId="0" fontId="0" fillId="4" borderId="9" xfId="0" applyFill="1" applyBorder="1" applyAlignment="1" applyProtection="1">
      <alignment horizontal="center"/>
      <protection/>
    </xf>
    <xf numFmtId="0" fontId="10" fillId="4" borderId="5" xfId="0" applyFont="1" applyFill="1" applyBorder="1" applyAlignment="1" applyProtection="1">
      <alignment/>
      <protection/>
    </xf>
    <xf numFmtId="0" fontId="13" fillId="4" borderId="0" xfId="0" applyFont="1" applyFill="1" applyBorder="1" applyAlignment="1" applyProtection="1">
      <alignment/>
      <protection/>
    </xf>
    <xf numFmtId="0" fontId="24" fillId="3" borderId="12" xfId="0" applyFont="1" applyFill="1" applyBorder="1" applyAlignment="1" applyProtection="1">
      <alignment horizontal="center"/>
      <protection/>
    </xf>
    <xf numFmtId="0" fontId="24" fillId="3" borderId="2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 horizontal="center"/>
      <protection/>
    </xf>
    <xf numFmtId="0" fontId="16" fillId="3" borderId="6" xfId="0" applyFont="1" applyFill="1" applyBorder="1" applyAlignment="1" applyProtection="1">
      <alignment/>
      <protection/>
    </xf>
    <xf numFmtId="0" fontId="16" fillId="3" borderId="7" xfId="0" applyFont="1" applyFill="1" applyBorder="1" applyAlignment="1" applyProtection="1">
      <alignment/>
      <protection/>
    </xf>
    <xf numFmtId="2" fontId="10" fillId="3" borderId="3" xfId="0" applyNumberFormat="1" applyFont="1" applyFill="1" applyBorder="1" applyAlignment="1" applyProtection="1">
      <alignment horizontal="center"/>
      <protection/>
    </xf>
    <xf numFmtId="164" fontId="22" fillId="3" borderId="3" xfId="0" applyNumberFormat="1" applyFont="1" applyFill="1" applyBorder="1" applyAlignment="1" applyProtection="1">
      <alignment horizontal="center"/>
      <protection/>
    </xf>
    <xf numFmtId="164" fontId="10" fillId="3" borderId="3" xfId="0" applyNumberFormat="1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4" borderId="1" xfId="0" applyFont="1" applyFill="1" applyBorder="1" applyAlignment="1" applyProtection="1">
      <alignment horizontal="center"/>
      <protection/>
    </xf>
    <xf numFmtId="1" fontId="2" fillId="4" borderId="1" xfId="0" applyNumberFormat="1" applyFont="1" applyFill="1" applyBorder="1" applyAlignment="1" applyProtection="1">
      <alignment horizontal="center"/>
      <protection/>
    </xf>
    <xf numFmtId="164" fontId="2" fillId="4" borderId="1" xfId="0" applyNumberFormat="1" applyFont="1" applyFill="1" applyBorder="1" applyAlignment="1" applyProtection="1">
      <alignment horizontal="center"/>
      <protection/>
    </xf>
    <xf numFmtId="3" fontId="2" fillId="4" borderId="1" xfId="0" applyNumberFormat="1" applyFont="1" applyFill="1" applyBorder="1" applyAlignment="1" applyProtection="1">
      <alignment horizontal="center"/>
      <protection/>
    </xf>
    <xf numFmtId="0" fontId="2" fillId="4" borderId="8" xfId="0" applyFont="1" applyFill="1" applyBorder="1" applyAlignment="1" applyProtection="1">
      <alignment horizontal="center"/>
      <protection/>
    </xf>
    <xf numFmtId="164" fontId="2" fillId="4" borderId="8" xfId="0" applyNumberFormat="1" applyFont="1" applyFill="1" applyBorder="1" applyAlignment="1" applyProtection="1">
      <alignment horizontal="center"/>
      <protection/>
    </xf>
    <xf numFmtId="1" fontId="3" fillId="3" borderId="12" xfId="0" applyNumberFormat="1" applyFont="1" applyFill="1" applyBorder="1" applyAlignment="1" applyProtection="1">
      <alignment horizontal="center"/>
      <protection/>
    </xf>
    <xf numFmtId="164" fontId="3" fillId="3" borderId="12" xfId="0" applyNumberFormat="1" applyFont="1" applyFill="1" applyBorder="1" applyAlignment="1" applyProtection="1">
      <alignment horizontal="center"/>
      <protection/>
    </xf>
    <xf numFmtId="1" fontId="3" fillId="3" borderId="8" xfId="0" applyNumberFormat="1" applyFont="1" applyFill="1" applyBorder="1" applyAlignment="1" applyProtection="1">
      <alignment horizontal="center"/>
      <protection/>
    </xf>
    <xf numFmtId="164" fontId="3" fillId="3" borderId="8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5" xfId="0" applyNumberFormat="1" applyFont="1" applyBorder="1" applyAlignment="1" applyProtection="1">
      <alignment horizontal="center"/>
      <protection/>
    </xf>
    <xf numFmtId="0" fontId="14" fillId="0" borderId="3" xfId="20" applyFont="1" applyBorder="1" applyAlignment="1" applyProtection="1">
      <alignment/>
      <protection/>
    </xf>
    <xf numFmtId="0" fontId="5" fillId="0" borderId="3" xfId="20" applyBorder="1" applyAlignment="1" applyProtection="1">
      <alignment/>
      <protection/>
    </xf>
    <xf numFmtId="0" fontId="18" fillId="0" borderId="3" xfId="0" applyFont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17" fillId="0" borderId="3" xfId="0" applyFon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18" fillId="0" borderId="3" xfId="0" applyNumberFormat="1" applyFon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/>
      <protection/>
    </xf>
    <xf numFmtId="164" fontId="15" fillId="0" borderId="3" xfId="0" applyNumberFormat="1" applyFont="1" applyBorder="1" applyAlignment="1" applyProtection="1">
      <alignment/>
      <protection/>
    </xf>
    <xf numFmtId="0" fontId="18" fillId="5" borderId="3" xfId="0" applyFont="1" applyFill="1" applyBorder="1" applyAlignment="1" applyProtection="1">
      <alignment horizontal="right" vertical="top" wrapText="1"/>
      <protection/>
    </xf>
    <xf numFmtId="0" fontId="18" fillId="0" borderId="4" xfId="0" applyFont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164" fontId="0" fillId="2" borderId="3" xfId="0" applyNumberFormat="1" applyFill="1" applyBorder="1" applyAlignment="1" applyProtection="1">
      <alignment horizontal="center"/>
      <protection/>
    </xf>
    <xf numFmtId="164" fontId="16" fillId="2" borderId="3" xfId="0" applyNumberFormat="1" applyFont="1" applyFill="1" applyBorder="1" applyAlignment="1" applyProtection="1">
      <alignment horizontal="center"/>
      <protection/>
    </xf>
    <xf numFmtId="164" fontId="0" fillId="4" borderId="9" xfId="0" applyNumberFormat="1" applyFill="1" applyBorder="1" applyAlignment="1" applyProtection="1">
      <alignment horizontal="center"/>
      <protection/>
    </xf>
    <xf numFmtId="164" fontId="16" fillId="4" borderId="4" xfId="0" applyNumberFormat="1" applyFon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/>
    </xf>
    <xf numFmtId="164" fontId="12" fillId="3" borderId="3" xfId="0" applyNumberFormat="1" applyFont="1" applyFill="1" applyBorder="1" applyAlignment="1" applyProtection="1">
      <alignment horizontal="center"/>
      <protection/>
    </xf>
    <xf numFmtId="164" fontId="16" fillId="3" borderId="4" xfId="0" applyNumberFormat="1" applyFont="1" applyFill="1" applyBorder="1" applyAlignment="1" applyProtection="1">
      <alignment horizontal="center"/>
      <protection/>
    </xf>
    <xf numFmtId="0" fontId="17" fillId="2" borderId="5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1" fontId="3" fillId="4" borderId="8" xfId="0" applyNumberFormat="1" applyFont="1" applyFill="1" applyBorder="1" applyAlignment="1" applyProtection="1">
      <alignment horizontal="center"/>
      <protection/>
    </xf>
    <xf numFmtId="1" fontId="3" fillId="4" borderId="12" xfId="0" applyNumberFormat="1" applyFont="1" applyFill="1" applyBorder="1" applyAlignment="1" applyProtection="1">
      <alignment horizontal="center"/>
      <protection/>
    </xf>
    <xf numFmtId="164" fontId="3" fillId="4" borderId="12" xfId="0" applyNumberFormat="1" applyFont="1" applyFill="1" applyBorder="1" applyAlignment="1" applyProtection="1">
      <alignment horizontal="center"/>
      <protection/>
    </xf>
    <xf numFmtId="164" fontId="3" fillId="4" borderId="8" xfId="0" applyNumberFormat="1" applyFont="1" applyFill="1" applyBorder="1" applyAlignment="1" applyProtection="1">
      <alignment horizontal="center"/>
      <protection/>
    </xf>
    <xf numFmtId="1" fontId="2" fillId="6" borderId="8" xfId="0" applyNumberFormat="1" applyFont="1" applyFill="1" applyBorder="1" applyAlignment="1" applyProtection="1">
      <alignment horizontal="center"/>
      <protection/>
    </xf>
    <xf numFmtId="1" fontId="2" fillId="6" borderId="1" xfId="0" applyNumberFormat="1" applyFont="1" applyFill="1" applyBorder="1" applyAlignment="1" applyProtection="1">
      <alignment horizontal="center"/>
      <protection/>
    </xf>
    <xf numFmtId="164" fontId="2" fillId="6" borderId="8" xfId="0" applyNumberFormat="1" applyFont="1" applyFill="1" applyBorder="1" applyAlignment="1" applyProtection="1">
      <alignment horizontal="center"/>
      <protection/>
    </xf>
    <xf numFmtId="164" fontId="2" fillId="6" borderId="1" xfId="0" applyNumberFormat="1" applyFont="1" applyFill="1" applyBorder="1" applyAlignment="1" applyProtection="1">
      <alignment horizontal="center"/>
      <protection/>
    </xf>
    <xf numFmtId="1" fontId="17" fillId="0" borderId="1" xfId="0" applyNumberFormat="1" applyFont="1" applyFill="1" applyBorder="1" applyAlignment="1" applyProtection="1">
      <alignment horizontal="center"/>
      <protection/>
    </xf>
    <xf numFmtId="164" fontId="17" fillId="0" borderId="1" xfId="0" applyNumberFormat="1" applyFont="1" applyFill="1" applyBorder="1" applyAlignment="1" applyProtection="1">
      <alignment horizontal="center"/>
      <protection/>
    </xf>
    <xf numFmtId="164" fontId="21" fillId="2" borderId="3" xfId="0" applyNumberFormat="1" applyFont="1" applyFill="1" applyBorder="1" applyAlignment="1" applyProtection="1">
      <alignment horizontal="center"/>
      <protection/>
    </xf>
    <xf numFmtId="2" fontId="10" fillId="2" borderId="3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0" fillId="4" borderId="5" xfId="0" applyNumberFormat="1" applyFill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164" fontId="0" fillId="0" borderId="6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64" fontId="16" fillId="2" borderId="4" xfId="0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8" fillId="0" borderId="3" xfId="2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25" fillId="0" borderId="3" xfId="20" applyFont="1" applyBorder="1" applyAlignment="1" applyProtection="1">
      <alignment horizontal="center"/>
      <protection/>
    </xf>
    <xf numFmtId="0" fontId="26" fillId="0" borderId="3" xfId="20" applyFont="1" applyBorder="1" applyAlignment="1" applyProtection="1">
      <alignment/>
      <protection/>
    </xf>
    <xf numFmtId="0" fontId="27" fillId="0" borderId="3" xfId="0" applyFont="1" applyBorder="1" applyAlignment="1" applyProtection="1">
      <alignment horizontal="center"/>
      <protection/>
    </xf>
    <xf numFmtId="0" fontId="29" fillId="2" borderId="3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18" fillId="0" borderId="3" xfId="0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24" fillId="3" borderId="3" xfId="0" applyFont="1" applyFill="1" applyBorder="1" applyAlignment="1" applyProtection="1">
      <alignment horizontal="right"/>
      <protection/>
    </xf>
    <xf numFmtId="164" fontId="21" fillId="6" borderId="3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164" fontId="21" fillId="4" borderId="1" xfId="0" applyNumberFormat="1" applyFont="1" applyFill="1" applyBorder="1" applyAlignment="1" applyProtection="1">
      <alignment horizontal="center"/>
      <protection/>
    </xf>
    <xf numFmtId="165" fontId="31" fillId="7" borderId="1" xfId="0" applyNumberFormat="1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164" fontId="32" fillId="2" borderId="3" xfId="0" applyNumberFormat="1" applyFont="1" applyFill="1" applyBorder="1" applyAlignment="1" applyProtection="1">
      <alignment horizontal="center"/>
      <protection/>
    </xf>
    <xf numFmtId="164" fontId="32" fillId="4" borderId="3" xfId="0" applyNumberFormat="1" applyFont="1" applyFill="1" applyBorder="1" applyAlignment="1" applyProtection="1">
      <alignment horizontal="center"/>
      <protection/>
    </xf>
    <xf numFmtId="164" fontId="30" fillId="0" borderId="1" xfId="0" applyNumberFormat="1" applyFont="1" applyFill="1" applyBorder="1" applyAlignment="1" applyProtection="1">
      <alignment horizontal="center"/>
      <protection locked="0"/>
    </xf>
    <xf numFmtId="164" fontId="21" fillId="2" borderId="3" xfId="0" applyNumberFormat="1" applyFont="1" applyFill="1" applyBorder="1" applyAlignment="1" applyProtection="1">
      <alignment horizontal="center"/>
      <protection locked="0"/>
    </xf>
    <xf numFmtId="164" fontId="21" fillId="6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165" fontId="7" fillId="7" borderId="1" xfId="0" applyNumberFormat="1" applyFont="1" applyFill="1" applyBorder="1" applyAlignment="1" applyProtection="1">
      <alignment horizontal="center"/>
      <protection/>
    </xf>
    <xf numFmtId="0" fontId="33" fillId="2" borderId="2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34" fillId="0" borderId="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0</xdr:row>
      <xdr:rowOff>28575</xdr:rowOff>
    </xdr:from>
    <xdr:to>
      <xdr:col>6</xdr:col>
      <xdr:colOff>0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575"/>
          <a:ext cx="2876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28575</xdr:rowOff>
    </xdr:from>
    <xdr:to>
      <xdr:col>5</xdr:col>
      <xdr:colOff>504825</xdr:colOff>
      <xdr:row>24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4133850"/>
          <a:ext cx="1990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40</xdr:row>
      <xdr:rowOff>9525</xdr:rowOff>
    </xdr:from>
    <xdr:to>
      <xdr:col>4</xdr:col>
      <xdr:colOff>1000125</xdr:colOff>
      <xdr:row>43</xdr:row>
      <xdr:rowOff>247650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762000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168</xdr:row>
      <xdr:rowOff>9525</xdr:rowOff>
    </xdr:from>
    <xdr:to>
      <xdr:col>1</xdr:col>
      <xdr:colOff>1428750</xdr:colOff>
      <xdr:row>175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1527750"/>
          <a:ext cx="141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129</xdr:row>
      <xdr:rowOff>152400</xdr:rowOff>
    </xdr:from>
    <xdr:to>
      <xdr:col>1</xdr:col>
      <xdr:colOff>1409700</xdr:colOff>
      <xdr:row>135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25355550"/>
          <a:ext cx="1400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742950</xdr:colOff>
      <xdr:row>165</xdr:row>
      <xdr:rowOff>28575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" y="29898975"/>
          <a:ext cx="742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139</xdr:row>
      <xdr:rowOff>0</xdr:rowOff>
    </xdr:from>
    <xdr:to>
      <xdr:col>1</xdr:col>
      <xdr:colOff>1038225</xdr:colOff>
      <xdr:row>143</xdr:row>
      <xdr:rowOff>9525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5300" y="26822400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168</xdr:row>
      <xdr:rowOff>9525</xdr:rowOff>
    </xdr:from>
    <xdr:to>
      <xdr:col>1</xdr:col>
      <xdr:colOff>1447800</xdr:colOff>
      <xdr:row>175</xdr:row>
      <xdr:rowOff>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31527750"/>
          <a:ext cx="1419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74</xdr:row>
      <xdr:rowOff>28575</xdr:rowOff>
    </xdr:from>
    <xdr:to>
      <xdr:col>5</xdr:col>
      <xdr:colOff>352425</xdr:colOff>
      <xdr:row>79</xdr:row>
      <xdr:rowOff>142875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14401800"/>
          <a:ext cx="1838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105</xdr:row>
      <xdr:rowOff>0</xdr:rowOff>
    </xdr:from>
    <xdr:to>
      <xdr:col>5</xdr:col>
      <xdr:colOff>9525</xdr:colOff>
      <xdr:row>110</xdr:row>
      <xdr:rowOff>38100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20554950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enstoves.net/" TargetMode="External" /><Relationship Id="rId2" Type="http://schemas.openxmlformats.org/officeDocument/2006/relationships/hyperlink" Target="http://www.freewebs.com/jasonklass/altitudeandboiltimes.htm" TargetMode="External" /><Relationship Id="rId3" Type="http://schemas.openxmlformats.org/officeDocument/2006/relationships/hyperlink" Target="http://www.freewebs.com/jasonklass/altitudeandboiltimes.htm" TargetMode="External" /><Relationship Id="rId4" Type="http://schemas.openxmlformats.org/officeDocument/2006/relationships/hyperlink" Target="mailto:atraildreamer@yahoo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="75" zoomScaleNormal="75" zoomScaleSheetLayoutView="75" workbookViewId="0" topLeftCell="A7">
      <selection activeCell="C32" sqref="C32"/>
    </sheetView>
  </sheetViews>
  <sheetFormatPr defaultColWidth="9.140625" defaultRowHeight="12.75"/>
  <cols>
    <col min="1" max="1" width="7.28125" style="5" bestFit="1" customWidth="1"/>
    <col min="2" max="2" width="57.8515625" style="3" bestFit="1" customWidth="1"/>
    <col min="3" max="3" width="13.140625" style="1" bestFit="1" customWidth="1"/>
    <col min="4" max="4" width="14.57421875" style="2" customWidth="1"/>
    <col min="5" max="5" width="15.57421875" style="2" bestFit="1" customWidth="1"/>
    <col min="6" max="6" width="12.8515625" style="4" customWidth="1"/>
    <col min="7" max="7" width="14.8515625" style="2" bestFit="1" customWidth="1"/>
    <col min="8" max="16384" width="9.140625" style="2" customWidth="1"/>
  </cols>
  <sheetData>
    <row r="1" spans="1:7" ht="12.75">
      <c r="A1" s="6">
        <v>1</v>
      </c>
      <c r="B1" s="163" t="s">
        <v>36</v>
      </c>
      <c r="C1" s="108"/>
      <c r="D1" s="82"/>
      <c r="E1" s="82"/>
      <c r="F1" s="164"/>
      <c r="G1" s="153"/>
    </row>
    <row r="2" spans="1:7" ht="12.75">
      <c r="A2" s="6">
        <v>2</v>
      </c>
      <c r="B2" s="165" t="s">
        <v>37</v>
      </c>
      <c r="C2" s="109"/>
      <c r="D2" s="60"/>
      <c r="E2" s="60"/>
      <c r="F2" s="166"/>
      <c r="G2" s="154"/>
    </row>
    <row r="3" spans="1:7" ht="12.75">
      <c r="A3" s="6">
        <v>3</v>
      </c>
      <c r="B3" s="118"/>
      <c r="C3" s="109"/>
      <c r="D3" s="60"/>
      <c r="E3" s="60"/>
      <c r="F3" s="166"/>
      <c r="G3" s="154"/>
    </row>
    <row r="4" spans="1:7" ht="12.75">
      <c r="A4" s="6">
        <v>4</v>
      </c>
      <c r="B4" s="167" t="s">
        <v>38</v>
      </c>
      <c r="C4" s="109"/>
      <c r="D4" s="60"/>
      <c r="E4" s="60"/>
      <c r="F4" s="166"/>
      <c r="G4" s="154"/>
    </row>
    <row r="5" spans="1:7" ht="12.75">
      <c r="A5" s="6">
        <v>5</v>
      </c>
      <c r="B5" s="168" t="s">
        <v>1</v>
      </c>
      <c r="C5" s="109"/>
      <c r="D5" s="60"/>
      <c r="E5" s="60"/>
      <c r="F5" s="166"/>
      <c r="G5" s="154"/>
    </row>
    <row r="6" spans="1:7" ht="12.75">
      <c r="A6" s="6">
        <v>6</v>
      </c>
      <c r="B6" s="169" t="s">
        <v>6</v>
      </c>
      <c r="C6" s="109"/>
      <c r="D6" s="60"/>
      <c r="E6" s="60"/>
      <c r="F6" s="166"/>
      <c r="G6" s="154"/>
    </row>
    <row r="7" spans="1:7" ht="12.75">
      <c r="A7" s="6">
        <v>7</v>
      </c>
      <c r="B7" s="170" t="s">
        <v>25</v>
      </c>
      <c r="C7" s="109"/>
      <c r="D7" s="60"/>
      <c r="E7" s="60"/>
      <c r="F7" s="166"/>
      <c r="G7" s="154"/>
    </row>
    <row r="8" spans="1:7" ht="13.5">
      <c r="A8" s="6">
        <v>8</v>
      </c>
      <c r="B8" s="171" t="s">
        <v>39</v>
      </c>
      <c r="C8" s="109"/>
      <c r="D8" s="60"/>
      <c r="E8" s="60"/>
      <c r="F8" s="166"/>
      <c r="G8" s="154"/>
    </row>
    <row r="9" spans="1:7" ht="12.75">
      <c r="A9" s="6">
        <v>9</v>
      </c>
      <c r="B9" s="174" t="s">
        <v>47</v>
      </c>
      <c r="C9" s="109"/>
      <c r="D9" s="60"/>
      <c r="E9" s="60"/>
      <c r="F9" s="166"/>
      <c r="G9" s="154"/>
    </row>
    <row r="10" spans="1:7" ht="12.75">
      <c r="A10" s="6">
        <v>10</v>
      </c>
      <c r="B10" s="157"/>
      <c r="C10" s="158"/>
      <c r="D10" s="159"/>
      <c r="E10" s="159"/>
      <c r="F10" s="160"/>
      <c r="G10" s="161"/>
    </row>
    <row r="11" spans="1:8" ht="18">
      <c r="A11" s="6">
        <v>11</v>
      </c>
      <c r="B11" s="191" t="s">
        <v>56</v>
      </c>
      <c r="C11" s="172" t="s">
        <v>46</v>
      </c>
      <c r="D11" s="20"/>
      <c r="E11" s="135"/>
      <c r="F11" s="172" t="s">
        <v>46</v>
      </c>
      <c r="G11" s="18"/>
      <c r="H11" s="47"/>
    </row>
    <row r="12" spans="1:7" ht="12.75">
      <c r="A12" s="6">
        <v>12</v>
      </c>
      <c r="B12" s="66" t="s">
        <v>4</v>
      </c>
      <c r="C12" s="17"/>
      <c r="D12" s="18"/>
      <c r="E12" s="19"/>
      <c r="F12" s="128"/>
      <c r="G12" s="19"/>
    </row>
    <row r="13" spans="1:7" ht="18.75">
      <c r="A13" s="181">
        <v>13</v>
      </c>
      <c r="B13" s="173" t="s">
        <v>52</v>
      </c>
      <c r="C13" s="8">
        <v>0</v>
      </c>
      <c r="D13" s="20" t="s">
        <v>42</v>
      </c>
      <c r="E13" s="135"/>
      <c r="F13" s="8">
        <v>0</v>
      </c>
      <c r="G13" s="22" t="s">
        <v>44</v>
      </c>
    </row>
    <row r="14" spans="1:7" ht="18.75">
      <c r="A14" s="181">
        <v>14</v>
      </c>
      <c r="B14" s="173" t="s">
        <v>53</v>
      </c>
      <c r="C14" s="8">
        <v>0</v>
      </c>
      <c r="D14" s="20" t="s">
        <v>42</v>
      </c>
      <c r="E14" s="135"/>
      <c r="F14" s="8">
        <v>0</v>
      </c>
      <c r="G14" s="22" t="s">
        <v>44</v>
      </c>
    </row>
    <row r="15" spans="1:10" ht="18">
      <c r="A15" s="6">
        <v>15</v>
      </c>
      <c r="B15" s="13" t="s">
        <v>0</v>
      </c>
      <c r="C15" s="57">
        <f>C14-C13</f>
        <v>0</v>
      </c>
      <c r="D15" s="20" t="s">
        <v>42</v>
      </c>
      <c r="E15" s="135"/>
      <c r="F15" s="57">
        <f>F14-F13</f>
        <v>0</v>
      </c>
      <c r="G15" s="22" t="s">
        <v>44</v>
      </c>
      <c r="H15" s="47"/>
      <c r="J15" s="47"/>
    </row>
    <row r="16" spans="1:7" ht="12.75">
      <c r="A16" s="6">
        <v>16</v>
      </c>
      <c r="B16" s="14"/>
      <c r="C16" s="17"/>
      <c r="D16" s="18"/>
      <c r="E16" s="19"/>
      <c r="F16" s="128"/>
      <c r="G16" s="19"/>
    </row>
    <row r="17" spans="1:8" ht="18.75">
      <c r="A17" s="181">
        <v>17</v>
      </c>
      <c r="B17" s="173" t="s">
        <v>54</v>
      </c>
      <c r="C17" s="178">
        <v>0</v>
      </c>
      <c r="D17" s="137" t="s">
        <v>33</v>
      </c>
      <c r="E17" s="135"/>
      <c r="F17" s="8">
        <v>0</v>
      </c>
      <c r="G17" s="138" t="s">
        <v>34</v>
      </c>
      <c r="H17" s="9"/>
    </row>
    <row r="18" spans="1:7" ht="15">
      <c r="A18" s="6">
        <v>18</v>
      </c>
      <c r="B18" s="15" t="s">
        <v>2</v>
      </c>
      <c r="C18" s="179">
        <f>((C17*0.0651984))*(C15)</f>
        <v>0</v>
      </c>
      <c r="D18" s="137" t="s">
        <v>3</v>
      </c>
      <c r="E18" s="135"/>
      <c r="F18" s="57">
        <f>(((F15*1.8)+32)-((F13*1.8)+32))*(F17*0.002205)</f>
        <v>0</v>
      </c>
      <c r="G18" s="138" t="s">
        <v>3</v>
      </c>
    </row>
    <row r="19" spans="1:7" ht="18">
      <c r="A19" s="181">
        <v>19</v>
      </c>
      <c r="B19" s="173" t="s">
        <v>7</v>
      </c>
      <c r="C19" s="72">
        <v>0</v>
      </c>
      <c r="D19" s="20" t="s">
        <v>42</v>
      </c>
      <c r="E19" s="21"/>
      <c r="F19" s="73">
        <v>0</v>
      </c>
      <c r="G19" s="22" t="s">
        <v>44</v>
      </c>
    </row>
    <row r="20" spans="1:7" ht="12.75">
      <c r="A20" s="6">
        <v>20</v>
      </c>
      <c r="B20" s="65"/>
      <c r="C20" s="71"/>
      <c r="D20" s="18"/>
      <c r="E20" s="18"/>
      <c r="F20" s="128"/>
      <c r="G20" s="19"/>
    </row>
    <row r="21" spans="1:7" ht="18.75">
      <c r="A21" s="6">
        <v>21</v>
      </c>
      <c r="B21" s="64" t="s">
        <v>8</v>
      </c>
      <c r="C21" s="180" t="e">
        <f>(C19-C13)/C15</f>
        <v>#DIV/0!</v>
      </c>
      <c r="D21" s="18"/>
      <c r="E21" s="21"/>
      <c r="F21" s="180" t="e">
        <f>(F19-F13)/F15</f>
        <v>#DIV/0!</v>
      </c>
      <c r="G21" s="19"/>
    </row>
    <row r="22" spans="1:8" ht="12.75">
      <c r="A22" s="6">
        <v>22</v>
      </c>
      <c r="B22" s="26"/>
      <c r="C22" s="23"/>
      <c r="D22" s="24"/>
      <c r="E22" s="25"/>
      <c r="F22" s="162"/>
      <c r="G22" s="25"/>
      <c r="H22" s="136"/>
    </row>
    <row r="23" spans="1:8" ht="12.75">
      <c r="A23" s="6">
        <v>23</v>
      </c>
      <c r="B23" s="67" t="s">
        <v>5</v>
      </c>
      <c r="C23" s="32"/>
      <c r="D23" s="33"/>
      <c r="E23" s="33"/>
      <c r="F23" s="130"/>
      <c r="G23" s="34"/>
      <c r="H23" s="46"/>
    </row>
    <row r="24" spans="1:8" ht="12.75">
      <c r="A24" s="6">
        <v>24</v>
      </c>
      <c r="B24" s="49"/>
      <c r="C24" s="35"/>
      <c r="D24" s="36"/>
      <c r="E24" s="36"/>
      <c r="F24" s="41"/>
      <c r="G24" s="37"/>
      <c r="H24" s="46"/>
    </row>
    <row r="25" spans="1:8" ht="12.75">
      <c r="A25" s="6">
        <v>25</v>
      </c>
      <c r="B25" s="50" t="s">
        <v>11</v>
      </c>
      <c r="C25" s="35"/>
      <c r="D25" s="36"/>
      <c r="E25" s="36"/>
      <c r="F25" s="41"/>
      <c r="G25" s="38"/>
      <c r="H25" s="46"/>
    </row>
    <row r="26" spans="1:8" ht="15">
      <c r="A26" s="6">
        <v>26</v>
      </c>
      <c r="B26" s="49" t="s">
        <v>9</v>
      </c>
      <c r="C26" s="52">
        <f>C18/(10200/19.2928123236391)</f>
        <v>0</v>
      </c>
      <c r="D26" s="126" t="s">
        <v>45</v>
      </c>
      <c r="E26" s="39"/>
      <c r="F26" s="54">
        <f>F18/(10200/19.2928123236391)</f>
        <v>0</v>
      </c>
      <c r="G26" s="127" t="s">
        <v>45</v>
      </c>
      <c r="H26" s="46"/>
    </row>
    <row r="27" spans="1:8" ht="18.75">
      <c r="A27" s="6">
        <v>27</v>
      </c>
      <c r="B27" s="49" t="s">
        <v>9</v>
      </c>
      <c r="C27" s="182">
        <f>(C26*29.573529563)</f>
        <v>0</v>
      </c>
      <c r="D27" s="126" t="s">
        <v>35</v>
      </c>
      <c r="E27" s="39"/>
      <c r="F27" s="182">
        <f>F26*29.573529563</f>
        <v>0</v>
      </c>
      <c r="G27" s="127" t="s">
        <v>35</v>
      </c>
      <c r="H27" s="151"/>
    </row>
    <row r="28" spans="1:8" ht="15">
      <c r="A28" s="6">
        <v>28</v>
      </c>
      <c r="B28" s="49"/>
      <c r="C28" s="53"/>
      <c r="D28" s="126"/>
      <c r="E28" s="36"/>
      <c r="F28" s="53"/>
      <c r="G28" s="127"/>
      <c r="H28" s="48"/>
    </row>
    <row r="29" spans="1:9" ht="15">
      <c r="A29" s="6">
        <v>29</v>
      </c>
      <c r="B29" s="50" t="s">
        <v>10</v>
      </c>
      <c r="C29" s="54"/>
      <c r="D29" s="126"/>
      <c r="E29" s="36"/>
      <c r="F29" s="54"/>
      <c r="G29" s="127"/>
      <c r="H29" s="46"/>
      <c r="I29" s="46"/>
    </row>
    <row r="30" spans="1:8" ht="15">
      <c r="A30" s="6">
        <v>30</v>
      </c>
      <c r="B30" s="49" t="s">
        <v>9</v>
      </c>
      <c r="C30" s="52">
        <f>C18/(12960/19.4889273154931)</f>
        <v>0</v>
      </c>
      <c r="D30" s="126" t="s">
        <v>45</v>
      </c>
      <c r="E30" s="39"/>
      <c r="F30" s="54">
        <f>F18/(12960/19.4889273154931)</f>
        <v>0</v>
      </c>
      <c r="G30" s="127" t="s">
        <v>45</v>
      </c>
      <c r="H30" s="46"/>
    </row>
    <row r="31" spans="1:8" ht="18.75">
      <c r="A31" s="6">
        <v>31</v>
      </c>
      <c r="B31" s="49" t="s">
        <v>9</v>
      </c>
      <c r="C31" s="182">
        <f>C30*29.573529563</f>
        <v>0</v>
      </c>
      <c r="D31" s="126" t="s">
        <v>35</v>
      </c>
      <c r="E31" s="39"/>
      <c r="F31" s="182">
        <f>F30*29.573529563</f>
        <v>0</v>
      </c>
      <c r="G31" s="127" t="s">
        <v>35</v>
      </c>
      <c r="H31" s="46"/>
    </row>
    <row r="32" spans="1:8" ht="15">
      <c r="A32" s="6">
        <v>32</v>
      </c>
      <c r="B32" s="51"/>
      <c r="C32" s="53"/>
      <c r="D32" s="126"/>
      <c r="E32" s="36"/>
      <c r="F32" s="53"/>
      <c r="G32" s="127"/>
      <c r="H32" s="46"/>
    </row>
    <row r="33" spans="1:8" ht="15">
      <c r="A33" s="6">
        <v>33</v>
      </c>
      <c r="B33" s="50" t="s">
        <v>12</v>
      </c>
      <c r="C33" s="54"/>
      <c r="D33" s="126"/>
      <c r="E33" s="36"/>
      <c r="F33" s="54"/>
      <c r="G33" s="127"/>
      <c r="H33" s="46"/>
    </row>
    <row r="34" spans="1:8" ht="15">
      <c r="A34" s="6">
        <v>34</v>
      </c>
      <c r="B34" s="49" t="s">
        <v>9</v>
      </c>
      <c r="C34" s="52">
        <f>C18/(12500/19.4149187307508)</f>
        <v>0</v>
      </c>
      <c r="D34" s="126" t="s">
        <v>45</v>
      </c>
      <c r="E34" s="39"/>
      <c r="F34" s="54">
        <f>F18/(12500/19.4149187307508)</f>
        <v>0</v>
      </c>
      <c r="G34" s="127" t="s">
        <v>45</v>
      </c>
      <c r="H34" s="46"/>
    </row>
    <row r="35" spans="1:9" ht="18.75">
      <c r="A35" s="6">
        <v>35</v>
      </c>
      <c r="B35" s="49" t="s">
        <v>9</v>
      </c>
      <c r="C35" s="182">
        <f>C34*29.573529563</f>
        <v>0</v>
      </c>
      <c r="D35" s="126" t="s">
        <v>35</v>
      </c>
      <c r="E35" s="39"/>
      <c r="F35" s="182">
        <f>F34*29.573529563</f>
        <v>0</v>
      </c>
      <c r="G35" s="127" t="s">
        <v>35</v>
      </c>
      <c r="H35" s="46"/>
      <c r="I35" s="47"/>
    </row>
    <row r="36" spans="1:8" ht="15">
      <c r="A36" s="6">
        <v>36</v>
      </c>
      <c r="B36" s="51"/>
      <c r="C36" s="53"/>
      <c r="D36" s="126"/>
      <c r="E36" s="36"/>
      <c r="F36" s="53"/>
      <c r="G36" s="127"/>
      <c r="H36" s="46"/>
    </row>
    <row r="37" spans="1:9" ht="15">
      <c r="A37" s="6">
        <v>37</v>
      </c>
      <c r="B37" s="50" t="s">
        <v>13</v>
      </c>
      <c r="C37" s="55"/>
      <c r="D37" s="126"/>
      <c r="E37" s="36"/>
      <c r="F37" s="54"/>
      <c r="G37" s="127"/>
      <c r="H37" s="46"/>
      <c r="I37" s="56"/>
    </row>
    <row r="38" spans="1:8" ht="15">
      <c r="A38" s="6">
        <v>38</v>
      </c>
      <c r="B38" s="49" t="s">
        <v>9</v>
      </c>
      <c r="C38" s="52">
        <f>C18/(11570/19.4149187307508)</f>
        <v>0</v>
      </c>
      <c r="D38" s="126" t="s">
        <v>45</v>
      </c>
      <c r="E38" s="39"/>
      <c r="F38" s="54">
        <f>F18/(11570/19.4149187307508)</f>
        <v>0</v>
      </c>
      <c r="G38" s="127" t="s">
        <v>45</v>
      </c>
      <c r="H38" s="46"/>
    </row>
    <row r="39" spans="1:8" ht="18.75">
      <c r="A39" s="6">
        <v>39</v>
      </c>
      <c r="B39" s="49" t="s">
        <v>9</v>
      </c>
      <c r="C39" s="182">
        <f>C38*29.573529563</f>
        <v>0</v>
      </c>
      <c r="D39" s="126" t="s">
        <v>35</v>
      </c>
      <c r="E39" s="39"/>
      <c r="F39" s="182">
        <f>F38*29.573529563</f>
        <v>0</v>
      </c>
      <c r="G39" s="127" t="s">
        <v>35</v>
      </c>
      <c r="H39" s="48"/>
    </row>
    <row r="40" spans="1:8" ht="12.75">
      <c r="A40" s="6">
        <v>40</v>
      </c>
      <c r="B40" s="58"/>
      <c r="C40" s="43"/>
      <c r="D40" s="44"/>
      <c r="E40" s="44"/>
      <c r="F40" s="131"/>
      <c r="G40" s="45"/>
      <c r="H40" s="46"/>
    </row>
    <row r="41" spans="1:7" ht="12.75">
      <c r="A41" s="6">
        <v>41</v>
      </c>
      <c r="B41" s="62"/>
      <c r="C41" s="69"/>
      <c r="D41" s="10"/>
      <c r="E41" s="10"/>
      <c r="F41" s="129"/>
      <c r="G41" s="27"/>
    </row>
    <row r="42" spans="1:10" ht="12.75">
      <c r="A42" s="6">
        <v>42</v>
      </c>
      <c r="B42" s="63"/>
      <c r="C42" s="69"/>
      <c r="D42" s="10"/>
      <c r="E42" s="10"/>
      <c r="F42" s="129"/>
      <c r="G42" s="27"/>
      <c r="I42" s="47"/>
      <c r="J42" s="7"/>
    </row>
    <row r="43" spans="1:7" ht="12.75">
      <c r="A43" s="6">
        <v>43</v>
      </c>
      <c r="B43" s="68"/>
      <c r="C43" s="69"/>
      <c r="D43" s="10"/>
      <c r="E43" s="10"/>
      <c r="F43" s="129"/>
      <c r="G43" s="27"/>
    </row>
    <row r="44" spans="1:10" ht="20.25">
      <c r="A44" s="6">
        <v>44</v>
      </c>
      <c r="B44" s="68"/>
      <c r="C44" s="70"/>
      <c r="D44" s="18"/>
      <c r="E44" s="18"/>
      <c r="F44" s="128"/>
      <c r="G44" s="19"/>
      <c r="J44" s="46"/>
    </row>
    <row r="45" spans="1:7" ht="15">
      <c r="A45" s="6">
        <v>45</v>
      </c>
      <c r="B45" s="192" t="s">
        <v>55</v>
      </c>
      <c r="C45" s="76"/>
      <c r="D45" s="33"/>
      <c r="E45" s="33"/>
      <c r="F45" s="130"/>
      <c r="G45" s="34"/>
    </row>
    <row r="46" spans="1:7" ht="12.75">
      <c r="A46" s="6">
        <v>46</v>
      </c>
      <c r="B46" s="74" t="s">
        <v>63</v>
      </c>
      <c r="C46" s="35"/>
      <c r="D46" s="36"/>
      <c r="E46" s="36"/>
      <c r="F46" s="41"/>
      <c r="G46" s="37"/>
    </row>
    <row r="47" spans="1:7" ht="12.75">
      <c r="A47" s="6">
        <v>47</v>
      </c>
      <c r="B47" s="74" t="s">
        <v>64</v>
      </c>
      <c r="C47" s="35"/>
      <c r="D47" s="36"/>
      <c r="E47" s="36"/>
      <c r="F47" s="41"/>
      <c r="G47" s="37"/>
    </row>
    <row r="48" spans="1:8" ht="12.75">
      <c r="A48" s="6">
        <v>48</v>
      </c>
      <c r="B48" s="74" t="s">
        <v>62</v>
      </c>
      <c r="C48" s="35"/>
      <c r="D48" s="36"/>
      <c r="E48" s="36"/>
      <c r="F48" s="41"/>
      <c r="G48" s="37"/>
      <c r="H48" s="47"/>
    </row>
    <row r="49" spans="1:7" ht="12.75">
      <c r="A49" s="6">
        <v>49</v>
      </c>
      <c r="B49" s="29"/>
      <c r="C49" s="35"/>
      <c r="D49" s="36"/>
      <c r="E49" s="36"/>
      <c r="F49" s="41"/>
      <c r="G49" s="37"/>
    </row>
    <row r="50" spans="1:7" ht="15">
      <c r="A50" s="6">
        <v>50</v>
      </c>
      <c r="B50" s="29" t="s">
        <v>11</v>
      </c>
      <c r="C50" s="42"/>
      <c r="D50" s="36"/>
      <c r="E50" s="36"/>
      <c r="F50" s="41"/>
      <c r="G50" s="77"/>
    </row>
    <row r="51" spans="1:7" ht="15">
      <c r="A51" s="6">
        <v>51</v>
      </c>
      <c r="B51" s="75" t="s">
        <v>61</v>
      </c>
      <c r="C51" s="52" t="e">
        <f>$C$26/$C$21</f>
        <v>#DIV/0!</v>
      </c>
      <c r="D51" s="36" t="s">
        <v>33</v>
      </c>
      <c r="E51" s="39"/>
      <c r="F51" s="52" t="e">
        <f>$F$26/$F$21</f>
        <v>#DIV/0!</v>
      </c>
      <c r="G51" s="37" t="s">
        <v>33</v>
      </c>
    </row>
    <row r="52" spans="1:7" ht="18.75">
      <c r="A52" s="6">
        <v>52</v>
      </c>
      <c r="B52" s="75" t="s">
        <v>60</v>
      </c>
      <c r="C52" s="182" t="e">
        <f>$C$27/$C$21</f>
        <v>#DIV/0!</v>
      </c>
      <c r="D52" s="36" t="s">
        <v>35</v>
      </c>
      <c r="E52" s="39"/>
      <c r="F52" s="182" t="e">
        <f>$F$27/$F$21</f>
        <v>#DIV/0!</v>
      </c>
      <c r="G52" s="37" t="s">
        <v>35</v>
      </c>
    </row>
    <row r="53" spans="1:7" ht="18.75">
      <c r="A53" s="6">
        <v>53</v>
      </c>
      <c r="B53" s="28"/>
      <c r="C53" s="40"/>
      <c r="D53" s="36"/>
      <c r="E53" s="36"/>
      <c r="F53" s="40"/>
      <c r="G53" s="37"/>
    </row>
    <row r="54" spans="1:7" ht="12.75">
      <c r="A54" s="6">
        <v>54</v>
      </c>
      <c r="B54" s="29" t="s">
        <v>10</v>
      </c>
      <c r="C54" s="41"/>
      <c r="D54" s="36"/>
      <c r="E54" s="36"/>
      <c r="F54" s="41"/>
      <c r="G54" s="37"/>
    </row>
    <row r="55" spans="1:7" ht="15">
      <c r="A55" s="6">
        <v>55</v>
      </c>
      <c r="B55" s="75" t="s">
        <v>60</v>
      </c>
      <c r="C55" s="52" t="e">
        <f>$C$30/$C$21</f>
        <v>#DIV/0!</v>
      </c>
      <c r="D55" s="36" t="s">
        <v>33</v>
      </c>
      <c r="E55" s="39"/>
      <c r="F55" s="150" t="e">
        <f>$F$30/$F$21</f>
        <v>#DIV/0!</v>
      </c>
      <c r="G55" s="37" t="s">
        <v>33</v>
      </c>
    </row>
    <row r="56" spans="1:7" ht="18.75">
      <c r="A56" s="6">
        <v>56</v>
      </c>
      <c r="B56" s="75" t="s">
        <v>60</v>
      </c>
      <c r="C56" s="182" t="e">
        <f>$C$31/$C$21</f>
        <v>#DIV/0!</v>
      </c>
      <c r="D56" s="36" t="s">
        <v>35</v>
      </c>
      <c r="E56" s="39"/>
      <c r="F56" s="182" t="e">
        <f>$F$31/$F$21</f>
        <v>#DIV/0!</v>
      </c>
      <c r="G56" s="37" t="s">
        <v>35</v>
      </c>
    </row>
    <row r="57" spans="1:7" ht="18.75">
      <c r="A57" s="6">
        <v>57</v>
      </c>
      <c r="B57" s="30"/>
      <c r="C57" s="40"/>
      <c r="D57" s="36"/>
      <c r="E57" s="36"/>
      <c r="F57" s="40"/>
      <c r="G57" s="37"/>
    </row>
    <row r="58" spans="1:7" ht="12.75">
      <c r="A58" s="6">
        <v>58</v>
      </c>
      <c r="B58" s="29" t="s">
        <v>12</v>
      </c>
      <c r="C58" s="41"/>
      <c r="D58" s="36"/>
      <c r="E58" s="36"/>
      <c r="F58" s="41"/>
      <c r="G58" s="37"/>
    </row>
    <row r="59" spans="1:7" ht="15">
      <c r="A59" s="6">
        <v>59</v>
      </c>
      <c r="B59" s="75" t="s">
        <v>60</v>
      </c>
      <c r="C59" s="52" t="e">
        <f>$C$34/$C$21</f>
        <v>#DIV/0!</v>
      </c>
      <c r="D59" s="36" t="s">
        <v>33</v>
      </c>
      <c r="E59" s="39"/>
      <c r="F59" s="52" t="e">
        <f>$F$34/$F$21</f>
        <v>#DIV/0!</v>
      </c>
      <c r="G59" s="37" t="s">
        <v>33</v>
      </c>
    </row>
    <row r="60" spans="1:7" ht="18.75">
      <c r="A60" s="6">
        <v>60</v>
      </c>
      <c r="B60" s="75" t="s">
        <v>60</v>
      </c>
      <c r="C60" s="182" t="e">
        <f>$C$35/$C$21</f>
        <v>#DIV/0!</v>
      </c>
      <c r="D60" s="36" t="s">
        <v>35</v>
      </c>
      <c r="E60" s="39"/>
      <c r="F60" s="182" t="e">
        <f>$F$35/$F$21</f>
        <v>#DIV/0!</v>
      </c>
      <c r="G60" s="37" t="s">
        <v>35</v>
      </c>
    </row>
    <row r="61" spans="1:7" ht="18.75">
      <c r="A61" s="6">
        <v>61</v>
      </c>
      <c r="B61" s="30"/>
      <c r="C61" s="40"/>
      <c r="D61" s="36"/>
      <c r="E61" s="78"/>
      <c r="F61" s="40"/>
      <c r="G61" s="37"/>
    </row>
    <row r="62" spans="1:7" ht="12.75">
      <c r="A62" s="6">
        <v>62</v>
      </c>
      <c r="B62" s="29" t="s">
        <v>13</v>
      </c>
      <c r="C62" s="41"/>
      <c r="D62" s="36"/>
      <c r="E62" s="36"/>
      <c r="F62" s="41"/>
      <c r="G62" s="37"/>
    </row>
    <row r="63" spans="1:7" ht="15">
      <c r="A63" s="6">
        <v>63</v>
      </c>
      <c r="B63" s="75" t="s">
        <v>60</v>
      </c>
      <c r="C63" s="52" t="e">
        <f>$C$38/$C$21</f>
        <v>#DIV/0!</v>
      </c>
      <c r="D63" s="36" t="s">
        <v>33</v>
      </c>
      <c r="E63" s="39"/>
      <c r="F63" s="52" t="e">
        <f>$F$38/$F$21</f>
        <v>#DIV/0!</v>
      </c>
      <c r="G63" s="37" t="s">
        <v>33</v>
      </c>
    </row>
    <row r="64" spans="1:7" ht="18.75">
      <c r="A64" s="6">
        <v>64</v>
      </c>
      <c r="B64" s="75" t="s">
        <v>60</v>
      </c>
      <c r="C64" s="182" t="e">
        <f>$C$39/$C$21</f>
        <v>#DIV/0!</v>
      </c>
      <c r="D64" s="36" t="s">
        <v>35</v>
      </c>
      <c r="E64" s="39"/>
      <c r="F64" s="182" t="e">
        <f>$F$39/$F$21</f>
        <v>#DIV/0!</v>
      </c>
      <c r="G64" s="37" t="s">
        <v>35</v>
      </c>
    </row>
    <row r="65" spans="1:7" ht="12.75">
      <c r="A65" s="6">
        <v>65</v>
      </c>
      <c r="B65" s="31"/>
      <c r="C65" s="43"/>
      <c r="D65" s="44"/>
      <c r="E65" s="44"/>
      <c r="F65" s="131"/>
      <c r="G65" s="45"/>
    </row>
    <row r="66" spans="1:7" ht="18">
      <c r="A66" s="6">
        <v>66</v>
      </c>
      <c r="B66" s="191" t="s">
        <v>55</v>
      </c>
      <c r="C66" s="172" t="s">
        <v>46</v>
      </c>
      <c r="D66" s="20"/>
      <c r="E66" s="135"/>
      <c r="F66" s="172" t="s">
        <v>46</v>
      </c>
      <c r="G66" s="18"/>
    </row>
    <row r="67" spans="1:7" ht="12.75">
      <c r="A67" s="6">
        <v>67</v>
      </c>
      <c r="B67" s="66" t="s">
        <v>57</v>
      </c>
      <c r="C67" s="17"/>
      <c r="D67" s="18"/>
      <c r="E67" s="19"/>
      <c r="F67" s="128"/>
      <c r="G67" s="19"/>
    </row>
    <row r="68" spans="1:7" ht="18.75">
      <c r="A68" s="181">
        <v>68</v>
      </c>
      <c r="B68" s="173" t="s">
        <v>52</v>
      </c>
      <c r="C68" s="8">
        <v>0</v>
      </c>
      <c r="D68" s="20" t="s">
        <v>42</v>
      </c>
      <c r="E68" s="135"/>
      <c r="F68" s="8">
        <v>0</v>
      </c>
      <c r="G68" s="22" t="s">
        <v>44</v>
      </c>
    </row>
    <row r="69" spans="1:7" ht="18.75">
      <c r="A69" s="181">
        <v>69</v>
      </c>
      <c r="B69" s="173" t="s">
        <v>53</v>
      </c>
      <c r="C69" s="8">
        <v>0</v>
      </c>
      <c r="D69" s="20" t="s">
        <v>42</v>
      </c>
      <c r="E69" s="135"/>
      <c r="F69" s="8">
        <v>0</v>
      </c>
      <c r="G69" s="22" t="s">
        <v>44</v>
      </c>
    </row>
    <row r="70" spans="1:7" ht="18">
      <c r="A70" s="6">
        <v>70</v>
      </c>
      <c r="B70" s="13" t="s">
        <v>0</v>
      </c>
      <c r="C70" s="57">
        <f>C69-C68</f>
        <v>0</v>
      </c>
      <c r="D70" s="20" t="s">
        <v>42</v>
      </c>
      <c r="E70" s="135"/>
      <c r="F70" s="57">
        <f>F69-F68</f>
        <v>0</v>
      </c>
      <c r="G70" s="22" t="s">
        <v>44</v>
      </c>
    </row>
    <row r="71" spans="1:7" ht="18">
      <c r="A71" s="181">
        <v>71</v>
      </c>
      <c r="B71" s="175" t="s">
        <v>58</v>
      </c>
      <c r="C71" s="184">
        <v>0</v>
      </c>
      <c r="D71" s="20" t="s">
        <v>42</v>
      </c>
      <c r="E71" s="19"/>
      <c r="F71" s="184">
        <v>0</v>
      </c>
      <c r="G71" s="22" t="s">
        <v>44</v>
      </c>
    </row>
    <row r="72" spans="1:7" ht="18.75">
      <c r="A72" s="6">
        <v>72</v>
      </c>
      <c r="B72" s="176" t="s">
        <v>57</v>
      </c>
      <c r="C72" s="190" t="e">
        <f>((((C71-C68))/C70)*C21)</f>
        <v>#DIV/0!</v>
      </c>
      <c r="D72" s="137"/>
      <c r="E72" s="135"/>
      <c r="F72" s="190" t="e">
        <f>((((F71-F68))/F70)*F21)</f>
        <v>#DIV/0!</v>
      </c>
      <c r="G72" s="138"/>
    </row>
    <row r="73" spans="1:7" ht="15">
      <c r="A73" s="6">
        <v>73</v>
      </c>
      <c r="B73" s="15"/>
      <c r="C73" s="185"/>
      <c r="D73" s="137"/>
      <c r="E73" s="135"/>
      <c r="F73" s="186"/>
      <c r="G73" s="138"/>
    </row>
    <row r="74" spans="1:7" ht="12.75">
      <c r="A74" s="6">
        <v>74</v>
      </c>
      <c r="B74" s="26"/>
      <c r="C74" s="23"/>
      <c r="D74" s="24"/>
      <c r="E74" s="25"/>
      <c r="F74" s="162"/>
      <c r="G74" s="25"/>
    </row>
    <row r="75" spans="1:7" ht="15">
      <c r="A75" s="6">
        <v>75</v>
      </c>
      <c r="B75" s="192" t="s">
        <v>55</v>
      </c>
      <c r="C75" s="76"/>
      <c r="D75" s="33"/>
      <c r="E75" s="33"/>
      <c r="F75" s="130"/>
      <c r="G75" s="34"/>
    </row>
    <row r="76" spans="1:7" ht="12.75">
      <c r="A76" s="6">
        <v>76</v>
      </c>
      <c r="B76" s="74" t="s">
        <v>65</v>
      </c>
      <c r="C76" s="35"/>
      <c r="D76" s="36"/>
      <c r="E76" s="36"/>
      <c r="F76" s="41"/>
      <c r="G76" s="37"/>
    </row>
    <row r="77" spans="1:7" ht="12.75">
      <c r="A77" s="6">
        <v>77</v>
      </c>
      <c r="B77" s="74" t="s">
        <v>66</v>
      </c>
      <c r="C77" s="35"/>
      <c r="D77" s="36"/>
      <c r="E77" s="36"/>
      <c r="F77" s="41"/>
      <c r="G77" s="37"/>
    </row>
    <row r="78" spans="1:7" ht="12.75">
      <c r="A78" s="6">
        <v>78</v>
      </c>
      <c r="B78" s="74" t="s">
        <v>62</v>
      </c>
      <c r="C78" s="35"/>
      <c r="D78" s="36"/>
      <c r="E78" s="36"/>
      <c r="F78" s="41"/>
      <c r="G78" s="37"/>
    </row>
    <row r="79" spans="1:7" ht="12.75">
      <c r="A79" s="6">
        <v>79</v>
      </c>
      <c r="B79" s="29"/>
      <c r="C79" s="35"/>
      <c r="D79" s="36"/>
      <c r="E79" s="36"/>
      <c r="F79" s="41"/>
      <c r="G79" s="37"/>
    </row>
    <row r="80" spans="1:8" ht="15">
      <c r="A80" s="6">
        <v>80</v>
      </c>
      <c r="B80" s="29" t="s">
        <v>11</v>
      </c>
      <c r="C80" s="42"/>
      <c r="D80" s="36"/>
      <c r="E80" s="36"/>
      <c r="F80" s="41"/>
      <c r="G80" s="77"/>
      <c r="H80" s="9"/>
    </row>
    <row r="81" spans="1:7" ht="15">
      <c r="A81" s="6">
        <v>81</v>
      </c>
      <c r="B81" s="75" t="s">
        <v>59</v>
      </c>
      <c r="C81" s="52" t="e">
        <f>$C$26/$C$72</f>
        <v>#DIV/0!</v>
      </c>
      <c r="D81" s="36" t="s">
        <v>33</v>
      </c>
      <c r="E81" s="39"/>
      <c r="F81" s="52" t="e">
        <f>$F$26/$F$72</f>
        <v>#DIV/0!</v>
      </c>
      <c r="G81" s="37" t="s">
        <v>33</v>
      </c>
    </row>
    <row r="82" spans="1:7" ht="18.75">
      <c r="A82" s="6">
        <v>82</v>
      </c>
      <c r="B82" s="75" t="s">
        <v>59</v>
      </c>
      <c r="C82" s="182" t="e">
        <f>$C$27/$C$72</f>
        <v>#DIV/0!</v>
      </c>
      <c r="D82" s="36" t="s">
        <v>35</v>
      </c>
      <c r="E82" s="39"/>
      <c r="F82" s="182" t="e">
        <f>$F$27/$F$72</f>
        <v>#DIV/0!</v>
      </c>
      <c r="G82" s="37" t="s">
        <v>35</v>
      </c>
    </row>
    <row r="83" spans="1:7" ht="18.75">
      <c r="A83" s="6">
        <v>83</v>
      </c>
      <c r="B83" s="28"/>
      <c r="C83" s="40"/>
      <c r="D83" s="36"/>
      <c r="E83" s="36"/>
      <c r="F83" s="40"/>
      <c r="G83" s="37"/>
    </row>
    <row r="84" spans="1:7" ht="12.75">
      <c r="A84" s="6">
        <v>84</v>
      </c>
      <c r="B84" s="29" t="s">
        <v>10</v>
      </c>
      <c r="C84" s="41"/>
      <c r="D84" s="36"/>
      <c r="E84" s="36"/>
      <c r="F84" s="41"/>
      <c r="G84" s="37"/>
    </row>
    <row r="85" spans="1:7" ht="15">
      <c r="A85" s="6">
        <v>85</v>
      </c>
      <c r="B85" s="75" t="s">
        <v>59</v>
      </c>
      <c r="C85" s="52" t="e">
        <f>$C$30/$C$72</f>
        <v>#DIV/0!</v>
      </c>
      <c r="D85" s="36" t="s">
        <v>33</v>
      </c>
      <c r="E85" s="39"/>
      <c r="F85" s="150" t="e">
        <f>$F$30/$F$72</f>
        <v>#DIV/0!</v>
      </c>
      <c r="G85" s="37" t="s">
        <v>33</v>
      </c>
    </row>
    <row r="86" spans="1:7" ht="18.75">
      <c r="A86" s="6">
        <v>86</v>
      </c>
      <c r="B86" s="75" t="s">
        <v>59</v>
      </c>
      <c r="C86" s="182" t="e">
        <f>$C$31/$C$72</f>
        <v>#DIV/0!</v>
      </c>
      <c r="D86" s="36" t="s">
        <v>35</v>
      </c>
      <c r="E86" s="39"/>
      <c r="F86" s="182" t="e">
        <f>$F$31/$F$72</f>
        <v>#DIV/0!</v>
      </c>
      <c r="G86" s="37" t="s">
        <v>35</v>
      </c>
    </row>
    <row r="87" spans="1:7" ht="18.75">
      <c r="A87" s="6">
        <v>87</v>
      </c>
      <c r="B87" s="30"/>
      <c r="C87" s="40"/>
      <c r="D87" s="36"/>
      <c r="E87" s="36"/>
      <c r="F87" s="40"/>
      <c r="G87" s="37"/>
    </row>
    <row r="88" spans="1:7" ht="12.75">
      <c r="A88" s="6">
        <v>88</v>
      </c>
      <c r="B88" s="29" t="s">
        <v>12</v>
      </c>
      <c r="C88" s="41"/>
      <c r="D88" s="36"/>
      <c r="E88" s="36"/>
      <c r="F88" s="41"/>
      <c r="G88" s="37"/>
    </row>
    <row r="89" spans="1:7" ht="15">
      <c r="A89" s="6">
        <v>89</v>
      </c>
      <c r="B89" s="75" t="s">
        <v>59</v>
      </c>
      <c r="C89" s="52" t="e">
        <f>$C$34/$C$72</f>
        <v>#DIV/0!</v>
      </c>
      <c r="D89" s="36" t="s">
        <v>33</v>
      </c>
      <c r="E89" s="39"/>
      <c r="F89" s="52" t="e">
        <f>$F$34/$F$72</f>
        <v>#DIV/0!</v>
      </c>
      <c r="G89" s="37" t="s">
        <v>33</v>
      </c>
    </row>
    <row r="90" spans="1:7" ht="18.75">
      <c r="A90" s="6">
        <v>90</v>
      </c>
      <c r="B90" s="75" t="s">
        <v>59</v>
      </c>
      <c r="C90" s="182" t="e">
        <f>$C$35/$C$72</f>
        <v>#DIV/0!</v>
      </c>
      <c r="D90" s="36" t="s">
        <v>35</v>
      </c>
      <c r="E90" s="39"/>
      <c r="F90" s="182" t="e">
        <f>$F$35/$F$72</f>
        <v>#DIV/0!</v>
      </c>
      <c r="G90" s="37" t="s">
        <v>35</v>
      </c>
    </row>
    <row r="91" spans="1:7" ht="18.75">
      <c r="A91" s="6">
        <v>91</v>
      </c>
      <c r="B91" s="30"/>
      <c r="C91" s="40"/>
      <c r="D91" s="36"/>
      <c r="E91" s="78"/>
      <c r="F91" s="40"/>
      <c r="G91" s="37"/>
    </row>
    <row r="92" spans="1:7" ht="12.75">
      <c r="A92" s="6">
        <v>92</v>
      </c>
      <c r="B92" s="29" t="s">
        <v>13</v>
      </c>
      <c r="C92" s="41"/>
      <c r="D92" s="36"/>
      <c r="E92" s="36"/>
      <c r="F92" s="41"/>
      <c r="G92" s="37"/>
    </row>
    <row r="93" spans="1:7" ht="15">
      <c r="A93" s="6">
        <v>93</v>
      </c>
      <c r="B93" s="75" t="s">
        <v>59</v>
      </c>
      <c r="C93" s="52" t="e">
        <f>$C$38/$C$72</f>
        <v>#DIV/0!</v>
      </c>
      <c r="D93" s="36" t="s">
        <v>33</v>
      </c>
      <c r="E93" s="39"/>
      <c r="F93" s="52" t="e">
        <f>$F$38/$F$72</f>
        <v>#DIV/0!</v>
      </c>
      <c r="G93" s="37" t="s">
        <v>33</v>
      </c>
    </row>
    <row r="94" spans="1:7" ht="18.75">
      <c r="A94" s="6">
        <v>94</v>
      </c>
      <c r="B94" s="75" t="s">
        <v>59</v>
      </c>
      <c r="C94" s="182" t="e">
        <f>$C$39/$C$72</f>
        <v>#DIV/0!</v>
      </c>
      <c r="D94" s="36" t="s">
        <v>35</v>
      </c>
      <c r="E94" s="39"/>
      <c r="F94" s="182" t="e">
        <f>$F$39/$F$72</f>
        <v>#DIV/0!</v>
      </c>
      <c r="G94" s="37" t="s">
        <v>35</v>
      </c>
    </row>
    <row r="95" spans="1:7" ht="12.75">
      <c r="A95" s="6">
        <v>95</v>
      </c>
      <c r="B95" s="31"/>
      <c r="C95" s="43"/>
      <c r="D95" s="44"/>
      <c r="E95" s="44"/>
      <c r="F95" s="131"/>
      <c r="G95" s="45"/>
    </row>
    <row r="96" spans="1:7" ht="18">
      <c r="A96" s="6">
        <v>96</v>
      </c>
      <c r="B96" s="191" t="s">
        <v>67</v>
      </c>
      <c r="C96" s="172" t="s">
        <v>46</v>
      </c>
      <c r="D96" s="20"/>
      <c r="E96" s="135"/>
      <c r="F96" s="172" t="s">
        <v>46</v>
      </c>
      <c r="G96" s="18"/>
    </row>
    <row r="97" spans="1:7" ht="12.75">
      <c r="A97" s="6">
        <v>97</v>
      </c>
      <c r="B97" s="66" t="s">
        <v>57</v>
      </c>
      <c r="C97" s="17"/>
      <c r="D97" s="18"/>
      <c r="E97" s="19"/>
      <c r="F97" s="128"/>
      <c r="G97" s="19"/>
    </row>
    <row r="98" spans="1:7" ht="18.75">
      <c r="A98" s="181">
        <v>98</v>
      </c>
      <c r="B98" s="173" t="s">
        <v>52</v>
      </c>
      <c r="C98" s="8">
        <v>0</v>
      </c>
      <c r="D98" s="20" t="s">
        <v>42</v>
      </c>
      <c r="E98" s="135"/>
      <c r="F98" s="8">
        <v>0</v>
      </c>
      <c r="G98" s="22" t="s">
        <v>44</v>
      </c>
    </row>
    <row r="99" spans="1:7" ht="18.75">
      <c r="A99" s="181">
        <v>99</v>
      </c>
      <c r="B99" s="173" t="s">
        <v>53</v>
      </c>
      <c r="C99" s="8">
        <v>0</v>
      </c>
      <c r="D99" s="20" t="s">
        <v>42</v>
      </c>
      <c r="E99" s="135"/>
      <c r="F99" s="8">
        <v>0</v>
      </c>
      <c r="G99" s="22" t="s">
        <v>44</v>
      </c>
    </row>
    <row r="100" spans="1:7" ht="18">
      <c r="A100" s="6">
        <v>100</v>
      </c>
      <c r="B100" s="13" t="s">
        <v>0</v>
      </c>
      <c r="C100" s="57">
        <f>C99-C98</f>
        <v>0</v>
      </c>
      <c r="D100" s="20" t="s">
        <v>42</v>
      </c>
      <c r="E100" s="135"/>
      <c r="F100" s="57">
        <f>F99-F98</f>
        <v>0</v>
      </c>
      <c r="G100" s="22" t="s">
        <v>44</v>
      </c>
    </row>
    <row r="101" spans="1:7" ht="18">
      <c r="A101" s="181">
        <v>101</v>
      </c>
      <c r="B101" s="175" t="s">
        <v>58</v>
      </c>
      <c r="C101" s="184">
        <v>0</v>
      </c>
      <c r="D101" s="20" t="s">
        <v>42</v>
      </c>
      <c r="E101" s="19"/>
      <c r="F101" s="184">
        <v>0</v>
      </c>
      <c r="G101" s="22" t="s">
        <v>44</v>
      </c>
    </row>
    <row r="102" spans="1:7" ht="18.75">
      <c r="A102" s="6">
        <v>102</v>
      </c>
      <c r="B102" s="176" t="s">
        <v>57</v>
      </c>
      <c r="C102" s="190" t="e">
        <f>((((C101-C98))/C100)*C72)</f>
        <v>#DIV/0!</v>
      </c>
      <c r="D102" s="137"/>
      <c r="E102" s="135"/>
      <c r="F102" s="190" t="e">
        <f>((((F101-F98))/F100)*F72)</f>
        <v>#DIV/0!</v>
      </c>
      <c r="G102" s="138"/>
    </row>
    <row r="103" spans="1:7" ht="15">
      <c r="A103" s="6">
        <v>103</v>
      </c>
      <c r="B103" s="15"/>
      <c r="C103" s="149"/>
      <c r="D103" s="137"/>
      <c r="E103" s="135"/>
      <c r="F103" s="177"/>
      <c r="G103" s="138"/>
    </row>
    <row r="104" spans="1:7" ht="12.75">
      <c r="A104" s="6">
        <v>104</v>
      </c>
      <c r="B104" s="26"/>
      <c r="C104" s="23"/>
      <c r="D104" s="24"/>
      <c r="E104" s="25"/>
      <c r="F104" s="162"/>
      <c r="G104" s="25"/>
    </row>
    <row r="105" spans="1:7" ht="12.75">
      <c r="A105" s="6">
        <v>105</v>
      </c>
      <c r="B105" s="63"/>
      <c r="C105" s="69"/>
      <c r="D105" s="10"/>
      <c r="E105" s="10"/>
      <c r="F105" s="129"/>
      <c r="G105" s="27"/>
    </row>
    <row r="106" spans="1:7" ht="12.75">
      <c r="A106" s="6">
        <v>106</v>
      </c>
      <c r="B106" s="79" t="s">
        <v>14</v>
      </c>
      <c r="C106" s="83"/>
      <c r="D106" s="84"/>
      <c r="E106" s="84"/>
      <c r="F106" s="132"/>
      <c r="G106" s="85"/>
    </row>
    <row r="107" spans="1:9" ht="12.75">
      <c r="A107" s="6">
        <v>107</v>
      </c>
      <c r="B107" s="80" t="s">
        <v>15</v>
      </c>
      <c r="C107" s="86"/>
      <c r="D107" s="87"/>
      <c r="E107" s="87"/>
      <c r="F107" s="90"/>
      <c r="G107" s="88"/>
      <c r="I107" s="47"/>
    </row>
    <row r="108" spans="1:7" ht="12.75">
      <c r="A108" s="6">
        <v>108</v>
      </c>
      <c r="B108" s="80" t="s">
        <v>68</v>
      </c>
      <c r="C108" s="86"/>
      <c r="D108" s="87"/>
      <c r="E108" s="87"/>
      <c r="F108" s="90"/>
      <c r="G108" s="88"/>
    </row>
    <row r="109" spans="1:7" ht="18">
      <c r="A109" s="6">
        <v>109</v>
      </c>
      <c r="B109" s="12"/>
      <c r="C109" s="86"/>
      <c r="D109" s="87"/>
      <c r="E109" s="87"/>
      <c r="F109" s="133"/>
      <c r="G109" s="88"/>
    </row>
    <row r="110" spans="1:8" ht="15">
      <c r="A110" s="6">
        <v>110</v>
      </c>
      <c r="B110" s="11" t="s">
        <v>11</v>
      </c>
      <c r="C110" s="86"/>
      <c r="D110" s="87"/>
      <c r="E110" s="87"/>
      <c r="F110" s="90"/>
      <c r="G110" s="88"/>
      <c r="H110" s="187"/>
    </row>
    <row r="111" spans="1:7" ht="15">
      <c r="A111" s="6">
        <v>111</v>
      </c>
      <c r="B111" s="81" t="s">
        <v>59</v>
      </c>
      <c r="C111" s="93" t="e">
        <f>((($C$17*0.078125)*((960.4)/(10200))+C51))*(C72/C102)</f>
        <v>#DIV/0!</v>
      </c>
      <c r="D111" s="87" t="s">
        <v>33</v>
      </c>
      <c r="E111" s="89"/>
      <c r="F111" s="93" t="e">
        <f>((($C$17*0.078125)*((960.4)/(10200))+F51))*(F72/F102)</f>
        <v>#DIV/0!</v>
      </c>
      <c r="G111" s="88" t="s">
        <v>33</v>
      </c>
    </row>
    <row r="112" spans="1:7" ht="18.75">
      <c r="A112" s="6">
        <v>112</v>
      </c>
      <c r="B112" s="81" t="s">
        <v>59</v>
      </c>
      <c r="C112" s="183" t="e">
        <f>(C111*29.573529563)</f>
        <v>#DIV/0!</v>
      </c>
      <c r="D112" s="87" t="s">
        <v>35</v>
      </c>
      <c r="E112" s="89"/>
      <c r="F112" s="183" t="e">
        <f>(F111*29.573529563)</f>
        <v>#DIV/0!</v>
      </c>
      <c r="G112" s="88" t="s">
        <v>35</v>
      </c>
    </row>
    <row r="113" spans="1:7" ht="15">
      <c r="A113" s="6">
        <v>113</v>
      </c>
      <c r="B113" s="11"/>
      <c r="C113" s="94"/>
      <c r="D113" s="87"/>
      <c r="E113" s="87"/>
      <c r="F113" s="94"/>
      <c r="G113" s="88"/>
    </row>
    <row r="114" spans="1:7" ht="15">
      <c r="A114" s="6">
        <v>114</v>
      </c>
      <c r="B114" s="11" t="s">
        <v>10</v>
      </c>
      <c r="C114" s="95"/>
      <c r="D114" s="87"/>
      <c r="E114" s="87"/>
      <c r="F114" s="95"/>
      <c r="G114" s="88"/>
    </row>
    <row r="115" spans="1:7" ht="15">
      <c r="A115" s="6">
        <v>115</v>
      </c>
      <c r="B115" s="81" t="s">
        <v>59</v>
      </c>
      <c r="C115" s="93" t="e">
        <f>((($C$17*0.078125)*((960.4)/(12960))+C55))*(C72/C102)</f>
        <v>#DIV/0!</v>
      </c>
      <c r="D115" s="87" t="s">
        <v>33</v>
      </c>
      <c r="E115" s="89"/>
      <c r="F115" s="93" t="e">
        <f>((($C$17*0.078125)*((960.4)/(12960))+F55))*(F72/F102)</f>
        <v>#DIV/0!</v>
      </c>
      <c r="G115" s="88" t="s">
        <v>33</v>
      </c>
    </row>
    <row r="116" spans="1:7" ht="18.75">
      <c r="A116" s="6">
        <v>116</v>
      </c>
      <c r="B116" s="81" t="s">
        <v>59</v>
      </c>
      <c r="C116" s="183" t="e">
        <f>(C115*29.573529563)</f>
        <v>#DIV/0!</v>
      </c>
      <c r="D116" s="87" t="s">
        <v>35</v>
      </c>
      <c r="E116" s="89"/>
      <c r="F116" s="183" t="e">
        <f>(F115*29.573529563)</f>
        <v>#DIV/0!</v>
      </c>
      <c r="G116" s="88" t="s">
        <v>35</v>
      </c>
    </row>
    <row r="117" spans="1:7" ht="15">
      <c r="A117" s="6">
        <v>117</v>
      </c>
      <c r="B117" s="12"/>
      <c r="C117" s="94"/>
      <c r="D117" s="87"/>
      <c r="E117" s="87"/>
      <c r="F117" s="94"/>
      <c r="G117" s="88"/>
    </row>
    <row r="118" spans="1:7" ht="15">
      <c r="A118" s="6">
        <v>118</v>
      </c>
      <c r="B118" s="11" t="s">
        <v>12</v>
      </c>
      <c r="C118" s="96"/>
      <c r="D118" s="87"/>
      <c r="E118" s="87"/>
      <c r="F118" s="95"/>
      <c r="G118" s="88"/>
    </row>
    <row r="119" spans="1:7" ht="15">
      <c r="A119" s="6">
        <v>119</v>
      </c>
      <c r="B119" s="81" t="s">
        <v>59</v>
      </c>
      <c r="C119" s="93" t="e">
        <f>((($C$17*0.078125)*((960.4)/(12960))+C59))*(C72/C102)</f>
        <v>#DIV/0!</v>
      </c>
      <c r="D119" s="87" t="s">
        <v>33</v>
      </c>
      <c r="E119" s="89"/>
      <c r="F119" s="93" t="e">
        <f>((($C$17*0.078125)*((960.4)/(12960))+F59))*(F72/F102)</f>
        <v>#DIV/0!</v>
      </c>
      <c r="G119" s="88" t="s">
        <v>33</v>
      </c>
    </row>
    <row r="120" spans="1:7" ht="18.75">
      <c r="A120" s="6">
        <v>120</v>
      </c>
      <c r="B120" s="81" t="s">
        <v>59</v>
      </c>
      <c r="C120" s="183" t="e">
        <f>(C119*29.573529563)</f>
        <v>#DIV/0!</v>
      </c>
      <c r="D120" s="87" t="s">
        <v>35</v>
      </c>
      <c r="E120" s="89"/>
      <c r="F120" s="183" t="e">
        <f>(F119*29.573529563)</f>
        <v>#DIV/0!</v>
      </c>
      <c r="G120" s="88" t="s">
        <v>35</v>
      </c>
    </row>
    <row r="121" spans="1:8" ht="15">
      <c r="A121" s="6">
        <v>121</v>
      </c>
      <c r="B121" s="12"/>
      <c r="C121" s="94"/>
      <c r="D121" s="87"/>
      <c r="E121" s="87"/>
      <c r="F121" s="94"/>
      <c r="G121" s="88"/>
      <c r="H121" s="46"/>
    </row>
    <row r="122" spans="1:7" ht="15">
      <c r="A122" s="6">
        <v>122</v>
      </c>
      <c r="B122" s="11" t="s">
        <v>13</v>
      </c>
      <c r="C122" s="96"/>
      <c r="D122" s="87"/>
      <c r="E122" s="87"/>
      <c r="F122" s="95"/>
      <c r="G122" s="88"/>
    </row>
    <row r="123" spans="1:7" ht="15">
      <c r="A123" s="6">
        <v>123</v>
      </c>
      <c r="B123" s="81" t="s">
        <v>59</v>
      </c>
      <c r="C123" s="93" t="e">
        <f>((($C$17*0.078125)*((960.4)/(12960))+C63))*(C72/C102)</f>
        <v>#DIV/0!</v>
      </c>
      <c r="D123" s="87" t="s">
        <v>33</v>
      </c>
      <c r="E123" s="39"/>
      <c r="F123" s="93" t="e">
        <f>((($C$17*0.078125)*((960.4)/(12960))+F63))*(F72/F102)</f>
        <v>#DIV/0!</v>
      </c>
      <c r="G123" s="88" t="s">
        <v>33</v>
      </c>
    </row>
    <row r="124" spans="1:7" ht="18.75">
      <c r="A124" s="6">
        <v>124</v>
      </c>
      <c r="B124" s="81" t="s">
        <v>59</v>
      </c>
      <c r="C124" s="183" t="e">
        <f>(C123*29.573529563)</f>
        <v>#DIV/0!</v>
      </c>
      <c r="D124" s="87" t="s">
        <v>35</v>
      </c>
      <c r="E124" s="89"/>
      <c r="F124" s="183" t="e">
        <f>(F123*29.573529563)</f>
        <v>#DIV/0!</v>
      </c>
      <c r="G124" s="88" t="s">
        <v>35</v>
      </c>
    </row>
    <row r="125" spans="1:7" ht="12.75">
      <c r="A125" s="6">
        <v>125</v>
      </c>
      <c r="B125" s="59"/>
      <c r="C125" s="16"/>
      <c r="D125" s="91"/>
      <c r="E125" s="91"/>
      <c r="F125" s="134"/>
      <c r="G125" s="92"/>
    </row>
    <row r="126" spans="1:7" ht="18.75">
      <c r="A126" s="6">
        <v>126</v>
      </c>
      <c r="B126" s="193" t="s">
        <v>23</v>
      </c>
      <c r="C126" s="108"/>
      <c r="D126" s="82"/>
      <c r="E126" s="82"/>
      <c r="F126" s="152"/>
      <c r="G126" s="153"/>
    </row>
    <row r="127" spans="1:7" ht="12.75">
      <c r="A127" s="6">
        <v>127</v>
      </c>
      <c r="B127" s="61"/>
      <c r="C127" s="109"/>
      <c r="D127" s="60"/>
      <c r="E127" s="60"/>
      <c r="F127" s="110"/>
      <c r="G127" s="154"/>
    </row>
    <row r="128" spans="1:9" ht="12.75">
      <c r="A128" s="6">
        <v>128</v>
      </c>
      <c r="B128" s="61" t="s">
        <v>16</v>
      </c>
      <c r="C128" s="111"/>
      <c r="D128" s="112"/>
      <c r="E128" s="113"/>
      <c r="F128" s="114"/>
      <c r="G128" s="154"/>
      <c r="I128" s="46"/>
    </row>
    <row r="129" spans="1:7" ht="12.75">
      <c r="A129" s="6">
        <v>129</v>
      </c>
      <c r="B129" s="115" t="s">
        <v>25</v>
      </c>
      <c r="C129" s="111"/>
      <c r="D129" s="112"/>
      <c r="E129" s="113"/>
      <c r="F129" s="114"/>
      <c r="G129" s="154"/>
    </row>
    <row r="130" spans="1:7" ht="12.75">
      <c r="A130" s="6">
        <v>130</v>
      </c>
      <c r="B130" s="116"/>
      <c r="C130" s="104" t="s">
        <v>40</v>
      </c>
      <c r="D130" s="140" t="s">
        <v>40</v>
      </c>
      <c r="E130" s="105" t="s">
        <v>50</v>
      </c>
      <c r="F130" s="141" t="s">
        <v>51</v>
      </c>
      <c r="G130" s="154"/>
    </row>
    <row r="131" spans="1:7" ht="12.75">
      <c r="A131" s="6">
        <v>131</v>
      </c>
      <c r="B131" s="97"/>
      <c r="C131" s="106" t="s">
        <v>48</v>
      </c>
      <c r="D131" s="139" t="s">
        <v>49</v>
      </c>
      <c r="E131" s="107" t="s">
        <v>43</v>
      </c>
      <c r="F131" s="142" t="s">
        <v>41</v>
      </c>
      <c r="G131" s="154"/>
    </row>
    <row r="132" spans="1:7" ht="12.75">
      <c r="A132" s="6">
        <v>132</v>
      </c>
      <c r="B132" s="117" t="s">
        <v>17</v>
      </c>
      <c r="C132" s="102">
        <v>-1295</v>
      </c>
      <c r="D132" s="143">
        <f aca="true" t="shared" si="0" ref="D132:D175">C132*0.3048</f>
        <v>-394.716</v>
      </c>
      <c r="E132" s="103">
        <f>E133+(1.295*1.8)</f>
        <v>216.131</v>
      </c>
      <c r="F132" s="145">
        <v>102.278</v>
      </c>
      <c r="G132" s="155"/>
    </row>
    <row r="133" spans="1:7" ht="12.75">
      <c r="A133" s="6">
        <v>133</v>
      </c>
      <c r="B133" s="118"/>
      <c r="C133" s="98">
        <v>-1000</v>
      </c>
      <c r="D133" s="144">
        <f>C133*0.3048</f>
        <v>-304.8</v>
      </c>
      <c r="E133" s="100">
        <f>212+1.8</f>
        <v>213.8</v>
      </c>
      <c r="F133" s="146">
        <v>101</v>
      </c>
      <c r="G133" s="155"/>
    </row>
    <row r="134" spans="1:7" ht="12.75">
      <c r="A134" s="6">
        <v>134</v>
      </c>
      <c r="B134" s="119" t="s">
        <v>18</v>
      </c>
      <c r="C134" s="147">
        <v>0</v>
      </c>
      <c r="D134" s="147">
        <f>C134*0.3048</f>
        <v>0</v>
      </c>
      <c r="E134" s="148">
        <v>212</v>
      </c>
      <c r="F134" s="148">
        <v>100</v>
      </c>
      <c r="G134" s="155"/>
    </row>
    <row r="135" spans="1:9" ht="12.75">
      <c r="A135" s="6">
        <v>135</v>
      </c>
      <c r="B135" s="120"/>
      <c r="C135" s="99">
        <v>1000</v>
      </c>
      <c r="D135" s="144">
        <f t="shared" si="0"/>
        <v>304.8</v>
      </c>
      <c r="E135" s="100">
        <v>210</v>
      </c>
      <c r="F135" s="146">
        <f>(E135-32)*(5/9)</f>
        <v>98.8888888888889</v>
      </c>
      <c r="G135" s="155"/>
      <c r="H135" s="48"/>
      <c r="I135" s="48"/>
    </row>
    <row r="136" spans="1:9" ht="12.75">
      <c r="A136" s="6">
        <v>136</v>
      </c>
      <c r="B136" s="120"/>
      <c r="C136" s="99">
        <v>2000</v>
      </c>
      <c r="D136" s="144">
        <f t="shared" si="0"/>
        <v>609.6</v>
      </c>
      <c r="E136" s="100">
        <v>208.2</v>
      </c>
      <c r="F136" s="146">
        <f aca="true" t="shared" si="1" ref="F136:F175">(E136-32)*(5/9)</f>
        <v>97.88888888888889</v>
      </c>
      <c r="G136" s="155"/>
      <c r="H136" s="48"/>
      <c r="I136" s="48"/>
    </row>
    <row r="137" spans="1:9" ht="12.75">
      <c r="A137" s="6">
        <v>137</v>
      </c>
      <c r="B137" s="120"/>
      <c r="C137" s="99">
        <v>3000</v>
      </c>
      <c r="D137" s="144">
        <f t="shared" si="0"/>
        <v>914.4000000000001</v>
      </c>
      <c r="E137" s="100">
        <v>206.2</v>
      </c>
      <c r="F137" s="146">
        <f t="shared" si="1"/>
        <v>96.77777777777777</v>
      </c>
      <c r="G137" s="155"/>
      <c r="H137" s="48"/>
      <c r="I137" s="48"/>
    </row>
    <row r="138" spans="1:7" ht="12.75">
      <c r="A138" s="6">
        <v>138</v>
      </c>
      <c r="B138" s="121" t="s">
        <v>19</v>
      </c>
      <c r="C138" s="98">
        <v>3782</v>
      </c>
      <c r="D138" s="144">
        <f t="shared" si="0"/>
        <v>1152.7536</v>
      </c>
      <c r="E138" s="100">
        <f>E137-(1.8*0.782)</f>
        <v>204.7924</v>
      </c>
      <c r="F138" s="146">
        <f t="shared" si="1"/>
        <v>95.99577777777777</v>
      </c>
      <c r="G138" s="155"/>
    </row>
    <row r="139" spans="1:7" ht="12.75">
      <c r="A139" s="6">
        <v>139</v>
      </c>
      <c r="B139" s="120"/>
      <c r="C139" s="99">
        <v>4000</v>
      </c>
      <c r="D139" s="144">
        <f t="shared" si="0"/>
        <v>1219.2</v>
      </c>
      <c r="E139" s="100">
        <v>204.4</v>
      </c>
      <c r="F139" s="146">
        <f t="shared" si="1"/>
        <v>95.77777777777779</v>
      </c>
      <c r="G139" s="155"/>
    </row>
    <row r="140" spans="1:7" ht="12.75">
      <c r="A140" s="6">
        <v>140</v>
      </c>
      <c r="B140" s="120"/>
      <c r="C140" s="99">
        <v>5000</v>
      </c>
      <c r="D140" s="144">
        <f t="shared" si="0"/>
        <v>1524</v>
      </c>
      <c r="E140" s="100">
        <v>202.6</v>
      </c>
      <c r="F140" s="146">
        <f t="shared" si="1"/>
        <v>94.77777777777779</v>
      </c>
      <c r="G140" s="155"/>
    </row>
    <row r="141" spans="1:7" ht="12.75">
      <c r="A141" s="6">
        <v>141</v>
      </c>
      <c r="B141" s="121" t="s">
        <v>24</v>
      </c>
      <c r="C141" s="99">
        <v>5185</v>
      </c>
      <c r="D141" s="144">
        <f t="shared" si="0"/>
        <v>1580.3880000000001</v>
      </c>
      <c r="E141" s="100">
        <v>201.5</v>
      </c>
      <c r="F141" s="146">
        <f t="shared" si="1"/>
        <v>94.16666666666667</v>
      </c>
      <c r="G141" s="155"/>
    </row>
    <row r="142" spans="1:7" ht="12.75">
      <c r="A142" s="6">
        <v>142</v>
      </c>
      <c r="B142" s="121" t="s">
        <v>20</v>
      </c>
      <c r="C142" s="99">
        <v>5200</v>
      </c>
      <c r="D142" s="144">
        <f>C142*0.3048</f>
        <v>1584.96</v>
      </c>
      <c r="E142" s="100">
        <f>E145+(1.8*0.2)</f>
        <v>199.06</v>
      </c>
      <c r="F142" s="146">
        <f t="shared" si="1"/>
        <v>92.81111111111112</v>
      </c>
      <c r="G142" s="155"/>
    </row>
    <row r="143" spans="1:7" ht="12.75">
      <c r="A143" s="6">
        <v>143</v>
      </c>
      <c r="B143" s="120"/>
      <c r="C143" s="99">
        <v>6000</v>
      </c>
      <c r="D143" s="144">
        <f t="shared" si="0"/>
        <v>1828.8000000000002</v>
      </c>
      <c r="E143" s="100">
        <v>200.7</v>
      </c>
      <c r="F143" s="146">
        <f t="shared" si="1"/>
        <v>93.72222222222221</v>
      </c>
      <c r="G143" s="155"/>
    </row>
    <row r="144" spans="1:9" ht="12.75">
      <c r="A144" s="6">
        <v>144</v>
      </c>
      <c r="B144" s="117" t="s">
        <v>22</v>
      </c>
      <c r="C144" s="98">
        <v>6643</v>
      </c>
      <c r="D144" s="144">
        <f t="shared" si="0"/>
        <v>2024.7864000000002</v>
      </c>
      <c r="E144" s="100">
        <f>E145+0.643</f>
        <v>199.343</v>
      </c>
      <c r="F144" s="146">
        <f t="shared" si="1"/>
        <v>92.96833333333333</v>
      </c>
      <c r="G144" s="156"/>
      <c r="I144" s="46"/>
    </row>
    <row r="145" spans="1:8" ht="12.75">
      <c r="A145" s="6">
        <v>145</v>
      </c>
      <c r="B145" s="122"/>
      <c r="C145" s="99">
        <v>7000</v>
      </c>
      <c r="D145" s="144">
        <f t="shared" si="0"/>
        <v>2133.6</v>
      </c>
      <c r="E145" s="100">
        <v>198.7</v>
      </c>
      <c r="F145" s="146">
        <f t="shared" si="1"/>
        <v>92.61111111111111</v>
      </c>
      <c r="G145" s="155"/>
      <c r="H145" s="188"/>
    </row>
    <row r="146" spans="1:7" ht="12.75">
      <c r="A146" s="6">
        <v>146</v>
      </c>
      <c r="B146" s="121" t="s">
        <v>32</v>
      </c>
      <c r="C146" s="99">
        <v>7310</v>
      </c>
      <c r="D146" s="144">
        <f t="shared" si="0"/>
        <v>2228.088</v>
      </c>
      <c r="E146" s="100">
        <v>197.15</v>
      </c>
      <c r="F146" s="146">
        <f t="shared" si="1"/>
        <v>91.75000000000001</v>
      </c>
      <c r="G146" s="155"/>
    </row>
    <row r="147" spans="1:7" ht="12.75">
      <c r="A147" s="6">
        <v>147</v>
      </c>
      <c r="B147" s="123"/>
      <c r="C147" s="99">
        <v>8000</v>
      </c>
      <c r="D147" s="144">
        <f t="shared" si="0"/>
        <v>2438.4</v>
      </c>
      <c r="E147" s="100">
        <v>196.9</v>
      </c>
      <c r="F147" s="146">
        <f t="shared" si="1"/>
        <v>91.61111111111111</v>
      </c>
      <c r="G147" s="155"/>
    </row>
    <row r="148" spans="1:7" ht="12.75">
      <c r="A148" s="6">
        <v>148</v>
      </c>
      <c r="B148" s="122"/>
      <c r="C148" s="99">
        <v>9000</v>
      </c>
      <c r="D148" s="144">
        <f t="shared" si="0"/>
        <v>2743.2000000000003</v>
      </c>
      <c r="E148" s="100">
        <v>195</v>
      </c>
      <c r="F148" s="146">
        <f t="shared" si="1"/>
        <v>90.55555555555556</v>
      </c>
      <c r="G148" s="155"/>
    </row>
    <row r="149" spans="1:7" ht="12.75">
      <c r="A149" s="6">
        <v>149</v>
      </c>
      <c r="B149" s="122"/>
      <c r="C149" s="99">
        <v>10000</v>
      </c>
      <c r="D149" s="144">
        <f t="shared" si="0"/>
        <v>3048</v>
      </c>
      <c r="E149" s="100">
        <v>194</v>
      </c>
      <c r="F149" s="146">
        <f t="shared" si="1"/>
        <v>90</v>
      </c>
      <c r="G149" s="155"/>
    </row>
    <row r="150" spans="1:7" ht="12.75">
      <c r="A150" s="6">
        <v>150</v>
      </c>
      <c r="B150" s="122"/>
      <c r="C150" s="99">
        <v>11000</v>
      </c>
      <c r="D150" s="144">
        <f t="shared" si="0"/>
        <v>3352.8</v>
      </c>
      <c r="E150" s="100">
        <v>192.1</v>
      </c>
      <c r="F150" s="146">
        <f t="shared" si="1"/>
        <v>88.94444444444444</v>
      </c>
      <c r="G150" s="155"/>
    </row>
    <row r="151" spans="1:7" ht="12.75">
      <c r="A151" s="6">
        <v>151</v>
      </c>
      <c r="B151" s="122"/>
      <c r="C151" s="99">
        <v>12000</v>
      </c>
      <c r="D151" s="144">
        <f t="shared" si="0"/>
        <v>3657.6000000000004</v>
      </c>
      <c r="E151" s="100">
        <v>190.2</v>
      </c>
      <c r="F151" s="146">
        <f t="shared" si="1"/>
        <v>87.88888888888889</v>
      </c>
      <c r="G151" s="155"/>
    </row>
    <row r="152" spans="1:7" ht="12.75">
      <c r="A152" s="6">
        <v>152</v>
      </c>
      <c r="B152" s="122"/>
      <c r="C152" s="99">
        <v>13000</v>
      </c>
      <c r="D152" s="144">
        <f t="shared" si="0"/>
        <v>3962.4</v>
      </c>
      <c r="E152" s="100">
        <v>188.1</v>
      </c>
      <c r="F152" s="146">
        <f t="shared" si="1"/>
        <v>86.72222222222223</v>
      </c>
      <c r="G152" s="155"/>
    </row>
    <row r="153" spans="1:7" ht="12.75">
      <c r="A153" s="6">
        <v>153</v>
      </c>
      <c r="B153" s="122"/>
      <c r="C153" s="99">
        <v>14000</v>
      </c>
      <c r="D153" s="144">
        <f t="shared" si="0"/>
        <v>4267.2</v>
      </c>
      <c r="E153" s="100">
        <v>187.3</v>
      </c>
      <c r="F153" s="146">
        <f t="shared" si="1"/>
        <v>86.27777777777779</v>
      </c>
      <c r="G153" s="155"/>
    </row>
    <row r="154" spans="1:7" ht="12.75">
      <c r="A154" s="6">
        <v>154</v>
      </c>
      <c r="B154" s="122"/>
      <c r="C154" s="99">
        <v>15000</v>
      </c>
      <c r="D154" s="144">
        <f t="shared" si="0"/>
        <v>4572</v>
      </c>
      <c r="E154" s="100">
        <v>184.849450549451</v>
      </c>
      <c r="F154" s="146">
        <f t="shared" si="1"/>
        <v>84.91636141636167</v>
      </c>
      <c r="G154" s="155"/>
    </row>
    <row r="155" spans="1:7" ht="12.75">
      <c r="A155" s="6">
        <v>155</v>
      </c>
      <c r="B155" s="122"/>
      <c r="C155" s="99">
        <v>16000</v>
      </c>
      <c r="D155" s="144">
        <f t="shared" si="0"/>
        <v>4876.8</v>
      </c>
      <c r="E155" s="100">
        <v>183.073186813187</v>
      </c>
      <c r="F155" s="146">
        <f t="shared" si="1"/>
        <v>83.92954822954833</v>
      </c>
      <c r="G155" s="155"/>
    </row>
    <row r="156" spans="1:7" ht="12.75">
      <c r="A156" s="6">
        <v>156</v>
      </c>
      <c r="B156" s="124" t="s">
        <v>31</v>
      </c>
      <c r="C156" s="99">
        <v>16066</v>
      </c>
      <c r="D156" s="144">
        <f t="shared" si="0"/>
        <v>4896.9168</v>
      </c>
      <c r="E156" s="100">
        <v>183.1</v>
      </c>
      <c r="F156" s="146">
        <f t="shared" si="1"/>
        <v>83.94444444444444</v>
      </c>
      <c r="G156" s="155"/>
    </row>
    <row r="157" spans="1:7" ht="12.75">
      <c r="A157" s="6">
        <v>157</v>
      </c>
      <c r="B157" s="122"/>
      <c r="C157" s="99">
        <v>17000</v>
      </c>
      <c r="D157" s="144">
        <f t="shared" si="0"/>
        <v>5181.6</v>
      </c>
      <c r="E157" s="100">
        <v>181.296923076923</v>
      </c>
      <c r="F157" s="146">
        <f t="shared" si="1"/>
        <v>82.94273504273501</v>
      </c>
      <c r="G157" s="155"/>
    </row>
    <row r="158" spans="1:7" ht="12.75">
      <c r="A158" s="6">
        <v>158</v>
      </c>
      <c r="B158" s="122"/>
      <c r="C158" s="99">
        <v>18000</v>
      </c>
      <c r="D158" s="144">
        <f t="shared" si="0"/>
        <v>5486.400000000001</v>
      </c>
      <c r="E158" s="100">
        <v>179.520659340659</v>
      </c>
      <c r="F158" s="146">
        <f t="shared" si="1"/>
        <v>81.95592185592167</v>
      </c>
      <c r="G158" s="155"/>
    </row>
    <row r="159" spans="1:7" ht="12.75">
      <c r="A159" s="6">
        <v>159</v>
      </c>
      <c r="B159" s="122"/>
      <c r="C159" s="99">
        <v>19000</v>
      </c>
      <c r="D159" s="144">
        <f t="shared" si="0"/>
        <v>5791.200000000001</v>
      </c>
      <c r="E159" s="100">
        <v>177.744395604396</v>
      </c>
      <c r="F159" s="146">
        <f t="shared" si="1"/>
        <v>80.96910866910889</v>
      </c>
      <c r="G159" s="155"/>
    </row>
    <row r="160" spans="1:7" ht="12.75">
      <c r="A160" s="6">
        <v>160</v>
      </c>
      <c r="B160" s="124" t="s">
        <v>30</v>
      </c>
      <c r="C160" s="99">
        <v>19340</v>
      </c>
      <c r="D160" s="144">
        <f t="shared" si="0"/>
        <v>5894.832</v>
      </c>
      <c r="E160" s="100">
        <f>E161+1.1</f>
        <v>177.06813186813199</v>
      </c>
      <c r="F160" s="146">
        <f t="shared" si="1"/>
        <v>80.59340659340666</v>
      </c>
      <c r="G160" s="155"/>
    </row>
    <row r="161" spans="1:7" ht="12.75">
      <c r="A161" s="6">
        <v>161</v>
      </c>
      <c r="B161" s="122"/>
      <c r="C161" s="99">
        <v>20000</v>
      </c>
      <c r="D161" s="144">
        <f t="shared" si="0"/>
        <v>6096</v>
      </c>
      <c r="E161" s="100">
        <v>175.968131868132</v>
      </c>
      <c r="F161" s="146">
        <f t="shared" si="1"/>
        <v>79.98229548229556</v>
      </c>
      <c r="G161" s="155"/>
    </row>
    <row r="162" spans="1:7" ht="12.75">
      <c r="A162" s="6">
        <v>162</v>
      </c>
      <c r="B162" s="121" t="s">
        <v>29</v>
      </c>
      <c r="C162" s="99">
        <v>20320</v>
      </c>
      <c r="D162" s="144">
        <f t="shared" si="0"/>
        <v>6193.536</v>
      </c>
      <c r="E162" s="100">
        <v>175.5</v>
      </c>
      <c r="F162" s="146">
        <f t="shared" si="1"/>
        <v>79.72222222222223</v>
      </c>
      <c r="G162" s="155"/>
    </row>
    <row r="163" spans="1:7" ht="12.75">
      <c r="A163" s="6">
        <v>163</v>
      </c>
      <c r="B163" s="121" t="s">
        <v>28</v>
      </c>
      <c r="C163" s="99">
        <v>20577</v>
      </c>
      <c r="D163" s="144">
        <f t="shared" si="0"/>
        <v>6271.8696</v>
      </c>
      <c r="E163" s="100">
        <v>175</v>
      </c>
      <c r="F163" s="146">
        <f t="shared" si="1"/>
        <v>79.44444444444444</v>
      </c>
      <c r="G163" s="155"/>
    </row>
    <row r="164" spans="1:7" ht="12.75">
      <c r="A164" s="6">
        <v>164</v>
      </c>
      <c r="B164" s="123"/>
      <c r="C164" s="99">
        <v>21000</v>
      </c>
      <c r="D164" s="144">
        <f t="shared" si="0"/>
        <v>6400.8</v>
      </c>
      <c r="E164" s="100">
        <v>174.191868131868</v>
      </c>
      <c r="F164" s="146">
        <f t="shared" si="1"/>
        <v>78.99548229548223</v>
      </c>
      <c r="G164" s="155"/>
    </row>
    <row r="165" spans="1:7" ht="12.75">
      <c r="A165" s="6">
        <v>165</v>
      </c>
      <c r="B165" s="122"/>
      <c r="C165" s="99">
        <v>22000</v>
      </c>
      <c r="D165" s="144">
        <f t="shared" si="0"/>
        <v>6705.6</v>
      </c>
      <c r="E165" s="100">
        <v>172.415604395604</v>
      </c>
      <c r="F165" s="146">
        <f t="shared" si="1"/>
        <v>78.00866910866888</v>
      </c>
      <c r="G165" s="155"/>
    </row>
    <row r="166" spans="1:7" ht="12.75">
      <c r="A166" s="6">
        <v>166</v>
      </c>
      <c r="B166" s="122"/>
      <c r="C166" s="99">
        <v>23000</v>
      </c>
      <c r="D166" s="144">
        <f t="shared" si="0"/>
        <v>7010.400000000001</v>
      </c>
      <c r="E166" s="100">
        <v>170.639340659341</v>
      </c>
      <c r="F166" s="146">
        <f t="shared" si="1"/>
        <v>77.02185592185612</v>
      </c>
      <c r="G166" s="155"/>
    </row>
    <row r="167" spans="1:7" ht="12.75">
      <c r="A167" s="6">
        <v>167</v>
      </c>
      <c r="B167" s="122"/>
      <c r="C167" s="99">
        <v>24000</v>
      </c>
      <c r="D167" s="144">
        <f t="shared" si="0"/>
        <v>7315.200000000001</v>
      </c>
      <c r="E167" s="100">
        <v>168.863076923077</v>
      </c>
      <c r="F167" s="146">
        <f t="shared" si="1"/>
        <v>76.03504273504278</v>
      </c>
      <c r="G167" s="155"/>
    </row>
    <row r="168" spans="1:7" ht="12.75">
      <c r="A168" s="6">
        <v>168</v>
      </c>
      <c r="B168" s="122"/>
      <c r="C168" s="99">
        <v>25000</v>
      </c>
      <c r="D168" s="144">
        <f t="shared" si="0"/>
        <v>7620</v>
      </c>
      <c r="E168" s="100">
        <v>167.086813186813</v>
      </c>
      <c r="F168" s="146">
        <f t="shared" si="1"/>
        <v>75.04822954822944</v>
      </c>
      <c r="G168" s="155"/>
    </row>
    <row r="169" spans="1:7" ht="12.75">
      <c r="A169" s="6">
        <v>169</v>
      </c>
      <c r="B169" s="122"/>
      <c r="C169" s="99">
        <v>26000</v>
      </c>
      <c r="D169" s="144">
        <f t="shared" si="0"/>
        <v>7924.8</v>
      </c>
      <c r="E169" s="100">
        <v>165.310549450548</v>
      </c>
      <c r="F169" s="146">
        <f t="shared" si="1"/>
        <v>74.06141636141555</v>
      </c>
      <c r="G169" s="155"/>
    </row>
    <row r="170" spans="1:7" ht="12.75">
      <c r="A170" s="6">
        <v>170</v>
      </c>
      <c r="B170" s="121" t="s">
        <v>27</v>
      </c>
      <c r="C170" s="99">
        <v>26504</v>
      </c>
      <c r="D170" s="144">
        <f t="shared" si="0"/>
        <v>8078.4192</v>
      </c>
      <c r="E170" s="100">
        <v>164.8</v>
      </c>
      <c r="F170" s="146">
        <f t="shared" si="1"/>
        <v>73.77777777777779</v>
      </c>
      <c r="G170" s="155"/>
    </row>
    <row r="171" spans="1:7" ht="12.75">
      <c r="A171" s="6">
        <v>171</v>
      </c>
      <c r="B171" s="122"/>
      <c r="C171" s="99">
        <v>27000</v>
      </c>
      <c r="D171" s="144">
        <f t="shared" si="0"/>
        <v>8229.6</v>
      </c>
      <c r="E171" s="100">
        <v>163.534285714284</v>
      </c>
      <c r="F171" s="146">
        <f t="shared" si="1"/>
        <v>73.07460317460223</v>
      </c>
      <c r="G171" s="155"/>
    </row>
    <row r="172" spans="1:7" ht="12.75">
      <c r="A172" s="6">
        <v>172</v>
      </c>
      <c r="B172" s="122"/>
      <c r="C172" s="99">
        <v>28000</v>
      </c>
      <c r="D172" s="144">
        <f t="shared" si="0"/>
        <v>8534.4</v>
      </c>
      <c r="E172" s="100">
        <v>161.75802197802</v>
      </c>
      <c r="F172" s="146">
        <f t="shared" si="1"/>
        <v>72.0877899877889</v>
      </c>
      <c r="G172" s="155"/>
    </row>
    <row r="173" spans="1:7" ht="12.75">
      <c r="A173" s="6">
        <v>173</v>
      </c>
      <c r="B173" s="121" t="s">
        <v>26</v>
      </c>
      <c r="C173" s="99">
        <v>28250</v>
      </c>
      <c r="D173" s="144">
        <f t="shared" si="0"/>
        <v>8610.6</v>
      </c>
      <c r="E173" s="100">
        <v>161.6</v>
      </c>
      <c r="F173" s="146">
        <f t="shared" si="1"/>
        <v>72</v>
      </c>
      <c r="G173" s="155"/>
    </row>
    <row r="174" spans="1:7" ht="12.75">
      <c r="A174" s="6">
        <v>174</v>
      </c>
      <c r="B174" s="122"/>
      <c r="C174" s="99">
        <v>29000</v>
      </c>
      <c r="D174" s="144">
        <f t="shared" si="0"/>
        <v>8839.2</v>
      </c>
      <c r="E174" s="100">
        <v>159.981758241756</v>
      </c>
      <c r="F174" s="146">
        <f t="shared" si="1"/>
        <v>71.10097680097556</v>
      </c>
      <c r="G174" s="155"/>
    </row>
    <row r="175" spans="1:7" ht="12.75">
      <c r="A175" s="6">
        <v>175</v>
      </c>
      <c r="B175" s="125" t="s">
        <v>21</v>
      </c>
      <c r="C175" s="101">
        <v>29035</v>
      </c>
      <c r="D175" s="144">
        <f t="shared" si="0"/>
        <v>8849.868</v>
      </c>
      <c r="E175" s="100">
        <v>158.205494505492</v>
      </c>
      <c r="F175" s="146">
        <f t="shared" si="1"/>
        <v>70.11416361416222</v>
      </c>
      <c r="G175" s="155"/>
    </row>
    <row r="176" spans="1:7" ht="12.75">
      <c r="A176" s="6"/>
      <c r="B176" s="157"/>
      <c r="C176" s="158"/>
      <c r="D176" s="159"/>
      <c r="E176" s="159"/>
      <c r="F176" s="160"/>
      <c r="G176" s="161"/>
    </row>
    <row r="177" ht="12.75">
      <c r="B177" s="189"/>
    </row>
  </sheetData>
  <sheetProtection password="8ABF" sheet="1" objects="1" scenarios="1"/>
  <hyperlinks>
    <hyperlink ref="B6" r:id="rId1" display="http://zenstoves.net/"/>
    <hyperlink ref="B129" r:id="rId2" display="http://www.freewebs.com/jasonklass/altitudeandboiltimes.htm"/>
    <hyperlink ref="B7" r:id="rId3" display="http://www.freewebs.com/jasonklass/altitudeandboiltimes.htm"/>
    <hyperlink ref="B4" r:id="rId4" display="atraildreamer@yahoo.com"/>
  </hyperlinks>
  <printOptions horizontalCentered="1" verticalCentered="1"/>
  <pageMargins left="0.5" right="0.5" top="0.5" bottom="0.5" header="0.5" footer="0.5"/>
  <pageSetup fitToHeight="2" horizontalDpi="600" verticalDpi="600" orientation="portrait" scale="71" r:id="rId6"/>
  <rowBreaks count="1" manualBreakCount="1">
    <brk id="105" max="6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CVS</dc:creator>
  <cp:keywords/>
  <dc:description/>
  <cp:lastModifiedBy>Edward F. Brown, Jr.</cp:lastModifiedBy>
  <cp:lastPrinted>2006-12-13T04:56:51Z</cp:lastPrinted>
  <dcterms:created xsi:type="dcterms:W3CDTF">2006-10-08T08:47:06Z</dcterms:created>
  <dcterms:modified xsi:type="dcterms:W3CDTF">2006-12-18T00:19:50Z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